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genharia_01\Desktop\ENGENHARIA\ALA BEATA MARIA\LICITAÇÃO ALA BEATA\"/>
    </mc:Choice>
  </mc:AlternateContent>
  <xr:revisionPtr revIDLastSave="0" documentId="13_ncr:1_{320C30E7-0E45-4533-9E94-C89D220DC994}" xr6:coauthVersionLast="47" xr6:coauthVersionMax="47" xr10:uidLastSave="{00000000-0000-0000-0000-000000000000}"/>
  <bookViews>
    <workbookView xWindow="30" yWindow="5445" windowWidth="20460" windowHeight="5475" xr2:uid="{00000000-000D-0000-FFFF-FFFF00000000}"/>
  </bookViews>
  <sheets>
    <sheet name="Resumo do Orçamento" sheetId="1" r:id="rId1"/>
    <sheet name="Orçamento Sintético" sheetId="3" r:id="rId2"/>
    <sheet name="Orçamento Analítico" sheetId="5" r:id="rId3"/>
    <sheet name="Curva ABC de Serviços" sheetId="13" r:id="rId4"/>
    <sheet name="Curva ABC de Insumos" sheetId="14" r:id="rId5"/>
    <sheet name="CRONOGRAMA" sheetId="15" r:id="rId6"/>
    <sheet name="BDI - NÃO DESONERADO" sheetId="16" r:id="rId7"/>
    <sheet name="MC" sheetId="17" r:id="rId8"/>
    <sheet name="COTAÇÃO" sheetId="1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">#REF!</definedName>
    <definedName name="_________ABR95">[1]Consultoria!#REF!</definedName>
    <definedName name="_________ABR96">[1]Consultoria!#REF!</definedName>
    <definedName name="_________ABR97">[1]Consultoria!#REF!</definedName>
    <definedName name="_________ABR98">[1]Consultoria!#REF!</definedName>
    <definedName name="_________ABR99">[1]Consultoria!#REF!</definedName>
    <definedName name="_________AGO95">[1]Consultoria!#REF!</definedName>
    <definedName name="_________AGO96">[1]Consultoria!#REF!</definedName>
    <definedName name="_________AGO97">[1]Consultoria!#REF!</definedName>
    <definedName name="_________AGO98">[1]Consultoria!#REF!</definedName>
    <definedName name="_________AGO99">[1]Consultoria!#REF!</definedName>
    <definedName name="_________DEZ94">[1]Consultoria!#REF!</definedName>
    <definedName name="_________DEZ95">[1]Consultoria!#REF!</definedName>
    <definedName name="_________DEZ96">[1]Consultoria!#REF!</definedName>
    <definedName name="_________DEZ97">[1]Consultoria!#REF!</definedName>
    <definedName name="_________DEZ98">[1]Consultoria!#REF!</definedName>
    <definedName name="_________DEZ99">[1]Consultoria!#REF!</definedName>
    <definedName name="_________FEV95">[1]Consultoria!#REF!</definedName>
    <definedName name="_________FEV96">[1]Consultoria!#REF!</definedName>
    <definedName name="_________FEV97">[1]Consultoria!#REF!</definedName>
    <definedName name="_________FEV98">[1]Consultoria!#REF!</definedName>
    <definedName name="_________FEV99">[1]Consultoria!#REF!</definedName>
    <definedName name="_________JAN95">[1]Consultoria!#REF!</definedName>
    <definedName name="_________JAN96">[1]Consultoria!#REF!</definedName>
    <definedName name="_________JAN97">[1]Consultoria!#REF!</definedName>
    <definedName name="_________JAN98">[1]Consultoria!#REF!</definedName>
    <definedName name="_________JAN99">[1]Consultoria!#REF!</definedName>
    <definedName name="_________JUL95">[1]Consultoria!#REF!</definedName>
    <definedName name="_________JUL96">[1]Consultoria!#REF!</definedName>
    <definedName name="_________JUL97">[1]Consultoria!#REF!</definedName>
    <definedName name="_________JUL98">[1]Consultoria!#REF!</definedName>
    <definedName name="_________JUL99">[1]Consultoria!#REF!</definedName>
    <definedName name="_________JUN95">[1]Consultoria!#REF!</definedName>
    <definedName name="_________JUN96">[1]Consultoria!#REF!</definedName>
    <definedName name="_________JUN97">[1]Consultoria!#REF!</definedName>
    <definedName name="_________JUN98">[1]Consultoria!#REF!</definedName>
    <definedName name="_________JUN99">[1]Consultoria!#REF!</definedName>
    <definedName name="_________MAI95">[1]Consultoria!#REF!</definedName>
    <definedName name="_________MAI96">[1]Consultoria!#REF!</definedName>
    <definedName name="_________MAI97">[1]Consultoria!#REF!</definedName>
    <definedName name="_________MAI98">[1]Consultoria!#REF!</definedName>
    <definedName name="_________MAI99">[1]Consultoria!#REF!</definedName>
    <definedName name="_________MAR95">[1]Consultoria!#REF!</definedName>
    <definedName name="_________MAR96">[1]Consultoria!#REF!</definedName>
    <definedName name="_________MAR97">[1]Consultoria!#REF!</definedName>
    <definedName name="_________MAR98">[1]Consultoria!#REF!</definedName>
    <definedName name="_________MAR99">[1]Consultoria!#REF!</definedName>
    <definedName name="_________NOV94">[1]Consultoria!#REF!</definedName>
    <definedName name="_________NOV95">[1]Consultoria!#REF!</definedName>
    <definedName name="_________NOV96">[1]Consultoria!#REF!</definedName>
    <definedName name="_________NOV97">[1]Consultoria!#REF!</definedName>
    <definedName name="_________NOV98">[1]Consultoria!#REF!</definedName>
    <definedName name="_________NOV99">[1]Consultoria!#REF!</definedName>
    <definedName name="_________OUT94">[1]Consultoria!#REF!</definedName>
    <definedName name="_________OUT95">[1]Consultoria!#REF!</definedName>
    <definedName name="_________OUT96">[1]Consultoria!#REF!</definedName>
    <definedName name="_________OUT97">[1]Consultoria!#REF!</definedName>
    <definedName name="_________OUT98">[1]Consultoria!#REF!</definedName>
    <definedName name="_________OUT99">[1]Consultoria!#REF!</definedName>
    <definedName name="_________SET94">[1]Consultoria!#REF!</definedName>
    <definedName name="_________SET95">[1]Consultoria!#REF!</definedName>
    <definedName name="_________SET96">[1]Consultoria!#REF!</definedName>
    <definedName name="_________SET97">[1]Consultoria!#REF!</definedName>
    <definedName name="_________SET98">[1]Consultoria!#REF!</definedName>
    <definedName name="_________SET99">[1]Consultoria!#REF!</definedName>
    <definedName name="________ABR95">[1]Consultoria!#REF!</definedName>
    <definedName name="________ABR96">[1]Consultoria!#REF!</definedName>
    <definedName name="________ABR97">[1]Consultoria!#REF!</definedName>
    <definedName name="________ABR98">[1]Consultoria!#REF!</definedName>
    <definedName name="________ABR99">[1]Consultoria!#REF!</definedName>
    <definedName name="________AGO95">[1]Consultoria!#REF!</definedName>
    <definedName name="________AGO96">[1]Consultoria!#REF!</definedName>
    <definedName name="________AGO97">[1]Consultoria!#REF!</definedName>
    <definedName name="________AGO98">[1]Consultoria!#REF!</definedName>
    <definedName name="________AGO99">[1]Consultoria!#REF!</definedName>
    <definedName name="________DEZ94">[1]Consultoria!#REF!</definedName>
    <definedName name="________DEZ95">[1]Consultoria!#REF!</definedName>
    <definedName name="________DEZ96">[1]Consultoria!#REF!</definedName>
    <definedName name="________DEZ97">[1]Consultoria!#REF!</definedName>
    <definedName name="________DEZ98">[1]Consultoria!#REF!</definedName>
    <definedName name="________DEZ99">[1]Consultoria!#REF!</definedName>
    <definedName name="________FEV95">[1]Consultoria!#REF!</definedName>
    <definedName name="________FEV96">[1]Consultoria!#REF!</definedName>
    <definedName name="________FEV97">[1]Consultoria!#REF!</definedName>
    <definedName name="________FEV98">[1]Consultoria!#REF!</definedName>
    <definedName name="________FEV99">[1]Consultoria!#REF!</definedName>
    <definedName name="________JAN95">[1]Consultoria!#REF!</definedName>
    <definedName name="________JAN96">[1]Consultoria!#REF!</definedName>
    <definedName name="________JAN97">[1]Consultoria!#REF!</definedName>
    <definedName name="________JAN98">[1]Consultoria!#REF!</definedName>
    <definedName name="________JAN99">[1]Consultoria!#REF!</definedName>
    <definedName name="________JUL95">[1]Consultoria!#REF!</definedName>
    <definedName name="________JUL96">[1]Consultoria!#REF!</definedName>
    <definedName name="________JUL97">[1]Consultoria!#REF!</definedName>
    <definedName name="________JUL98">[1]Consultoria!#REF!</definedName>
    <definedName name="________JUL99">[1]Consultoria!#REF!</definedName>
    <definedName name="________JUN95">[1]Consultoria!#REF!</definedName>
    <definedName name="________JUN96">[1]Consultoria!#REF!</definedName>
    <definedName name="________JUN97">[1]Consultoria!#REF!</definedName>
    <definedName name="________JUN98">[1]Consultoria!#REF!</definedName>
    <definedName name="________JUN99">[1]Consultoria!#REF!</definedName>
    <definedName name="________MAI95">[1]Consultoria!#REF!</definedName>
    <definedName name="________MAI96">[1]Consultoria!#REF!</definedName>
    <definedName name="________MAI97">[1]Consultoria!#REF!</definedName>
    <definedName name="________MAI98">[1]Consultoria!#REF!</definedName>
    <definedName name="________MAI99">[1]Consultoria!#REF!</definedName>
    <definedName name="________MAR95">[1]Consultoria!#REF!</definedName>
    <definedName name="________MAR96">[1]Consultoria!#REF!</definedName>
    <definedName name="________MAR97">[1]Consultoria!#REF!</definedName>
    <definedName name="________MAR98">[1]Consultoria!#REF!</definedName>
    <definedName name="________MAR99">[1]Consultoria!#REF!</definedName>
    <definedName name="________NOV94">[1]Consultoria!#REF!</definedName>
    <definedName name="________NOV95">[1]Consultoria!#REF!</definedName>
    <definedName name="________NOV96">[1]Consultoria!#REF!</definedName>
    <definedName name="________NOV97">[1]Consultoria!#REF!</definedName>
    <definedName name="________NOV98">[1]Consultoria!#REF!</definedName>
    <definedName name="________NOV99">[1]Consultoria!#REF!</definedName>
    <definedName name="________OUT94">[1]Consultoria!#REF!</definedName>
    <definedName name="________OUT95">[1]Consultoria!#REF!</definedName>
    <definedName name="________OUT96">[1]Consultoria!#REF!</definedName>
    <definedName name="________OUT97">[1]Consultoria!#REF!</definedName>
    <definedName name="________OUT98">[1]Consultoria!#REF!</definedName>
    <definedName name="________OUT99">[1]Consultoria!#REF!</definedName>
    <definedName name="________SET94">[1]Consultoria!#REF!</definedName>
    <definedName name="________SET95">[1]Consultoria!#REF!</definedName>
    <definedName name="________SET96">[1]Consultoria!#REF!</definedName>
    <definedName name="________SET97">[1]Consultoria!#REF!</definedName>
    <definedName name="________SET98">[1]Consultoria!#REF!</definedName>
    <definedName name="________SET99">[1]Consultoria!#REF!</definedName>
    <definedName name="_______ABR95">[1]Consultoria!#REF!</definedName>
    <definedName name="_______ABR96">[1]Consultoria!#REF!</definedName>
    <definedName name="_______ABR97">[1]Consultoria!#REF!</definedName>
    <definedName name="_______ABR98">[1]Consultoria!#REF!</definedName>
    <definedName name="_______ABR99">[1]Consultoria!#REF!</definedName>
    <definedName name="_______AGO95">[1]Consultoria!#REF!</definedName>
    <definedName name="_______AGO96">[1]Consultoria!#REF!</definedName>
    <definedName name="_______AGO97">[1]Consultoria!#REF!</definedName>
    <definedName name="_______AGO98">[1]Consultoria!#REF!</definedName>
    <definedName name="_______AGO99">[1]Consultoria!#REF!</definedName>
    <definedName name="_______DEZ94">[1]Consultoria!#REF!</definedName>
    <definedName name="_______DEZ95">[1]Consultoria!#REF!</definedName>
    <definedName name="_______DEZ96">[1]Consultoria!#REF!</definedName>
    <definedName name="_______DEZ97">[1]Consultoria!#REF!</definedName>
    <definedName name="_______DEZ98">[1]Consultoria!#REF!</definedName>
    <definedName name="_______DEZ99">[1]Consultoria!#REF!</definedName>
    <definedName name="_______FEV95">[1]Consultoria!#REF!</definedName>
    <definedName name="_______FEV96">[1]Consultoria!#REF!</definedName>
    <definedName name="_______FEV97">[1]Consultoria!#REF!</definedName>
    <definedName name="_______FEV98">[1]Consultoria!#REF!</definedName>
    <definedName name="_______FEV99">[1]Consultoria!#REF!</definedName>
    <definedName name="_______JAN95">[1]Consultoria!#REF!</definedName>
    <definedName name="_______JAN96">[1]Consultoria!#REF!</definedName>
    <definedName name="_______JAN97">[1]Consultoria!#REF!</definedName>
    <definedName name="_______JAN98">[1]Consultoria!#REF!</definedName>
    <definedName name="_______JAN99">[1]Consultoria!#REF!</definedName>
    <definedName name="_______JUL95">[1]Consultoria!#REF!</definedName>
    <definedName name="_______JUL96">[1]Consultoria!#REF!</definedName>
    <definedName name="_______JUL97">[1]Consultoria!#REF!</definedName>
    <definedName name="_______JUL98">[1]Consultoria!#REF!</definedName>
    <definedName name="_______JUL99">[1]Consultoria!#REF!</definedName>
    <definedName name="_______JUN95">[1]Consultoria!#REF!</definedName>
    <definedName name="_______JUN96">[1]Consultoria!#REF!</definedName>
    <definedName name="_______JUN97">[1]Consultoria!#REF!</definedName>
    <definedName name="_______JUN98">[1]Consultoria!#REF!</definedName>
    <definedName name="_______JUN99">[1]Consultoria!#REF!</definedName>
    <definedName name="_______MAI95">[1]Consultoria!#REF!</definedName>
    <definedName name="_______MAI96">[1]Consultoria!#REF!</definedName>
    <definedName name="_______MAI97">[1]Consultoria!#REF!</definedName>
    <definedName name="_______MAI98">[1]Consultoria!#REF!</definedName>
    <definedName name="_______MAI99">[1]Consultoria!#REF!</definedName>
    <definedName name="_______MAR95">[1]Consultoria!#REF!</definedName>
    <definedName name="_______MAR96">[1]Consultoria!#REF!</definedName>
    <definedName name="_______MAR97">[1]Consultoria!#REF!</definedName>
    <definedName name="_______MAR98">[1]Consultoria!#REF!</definedName>
    <definedName name="_______MAR99">[1]Consultoria!#REF!</definedName>
    <definedName name="_______NOV94">[1]Consultoria!#REF!</definedName>
    <definedName name="_______NOV95">[1]Consultoria!#REF!</definedName>
    <definedName name="_______NOV96">[1]Consultoria!#REF!</definedName>
    <definedName name="_______NOV97">[1]Consultoria!#REF!</definedName>
    <definedName name="_______NOV98">[1]Consultoria!#REF!</definedName>
    <definedName name="_______NOV99">[1]Consultoria!#REF!</definedName>
    <definedName name="_______OUT94">[1]Consultoria!#REF!</definedName>
    <definedName name="_______OUT95">[1]Consultoria!#REF!</definedName>
    <definedName name="_______OUT96">[1]Consultoria!#REF!</definedName>
    <definedName name="_______OUT97">[1]Consultoria!#REF!</definedName>
    <definedName name="_______OUT98">[1]Consultoria!#REF!</definedName>
    <definedName name="_______OUT99">[1]Consultoria!#REF!</definedName>
    <definedName name="_______SET94">[1]Consultoria!#REF!</definedName>
    <definedName name="_______SET95">[1]Consultoria!#REF!</definedName>
    <definedName name="_______SET96">[1]Consultoria!#REF!</definedName>
    <definedName name="_______SET97">[1]Consultoria!#REF!</definedName>
    <definedName name="_______SET98">[1]Consultoria!#REF!</definedName>
    <definedName name="_______SET99">[1]Consultoria!#REF!</definedName>
    <definedName name="______ABR95">[2]Consultoria!#REF!</definedName>
    <definedName name="______ABR96">[2]Consultoria!#REF!</definedName>
    <definedName name="______ABR97">[2]Consultoria!#REF!</definedName>
    <definedName name="______ABR98">[2]Consultoria!#REF!</definedName>
    <definedName name="______ABR99">[2]Consultoria!#REF!</definedName>
    <definedName name="______AGO95">[2]Consultoria!#REF!</definedName>
    <definedName name="______AGO96">[2]Consultoria!#REF!</definedName>
    <definedName name="______AGO97">[2]Consultoria!#REF!</definedName>
    <definedName name="______AGO98">[2]Consultoria!#REF!</definedName>
    <definedName name="______AGO99">[2]Consultoria!#REF!</definedName>
    <definedName name="______DEZ94">[2]Consultoria!#REF!</definedName>
    <definedName name="______DEZ95">[2]Consultoria!#REF!</definedName>
    <definedName name="______DEZ96">[2]Consultoria!#REF!</definedName>
    <definedName name="______DEZ97">[2]Consultoria!#REF!</definedName>
    <definedName name="______DEZ98">[2]Consultoria!#REF!</definedName>
    <definedName name="______DEZ99">[2]Consultoria!#REF!</definedName>
    <definedName name="______FEV95">[2]Consultoria!#REF!</definedName>
    <definedName name="______FEV96">[2]Consultoria!#REF!</definedName>
    <definedName name="______FEV97">[2]Consultoria!#REF!</definedName>
    <definedName name="______FEV98">[2]Consultoria!#REF!</definedName>
    <definedName name="______FEV99">[2]Consultoria!#REF!</definedName>
    <definedName name="______JAN95">[2]Consultoria!#REF!</definedName>
    <definedName name="______JAN96">[2]Consultoria!#REF!</definedName>
    <definedName name="______JAN97">[2]Consultoria!#REF!</definedName>
    <definedName name="______JAN98">[2]Consultoria!#REF!</definedName>
    <definedName name="______JAN99">[2]Consultoria!#REF!</definedName>
    <definedName name="______JUL95">[2]Consultoria!#REF!</definedName>
    <definedName name="______JUL96">[2]Consultoria!#REF!</definedName>
    <definedName name="______JUL97">[2]Consultoria!#REF!</definedName>
    <definedName name="______JUL98">[2]Consultoria!#REF!</definedName>
    <definedName name="______JUL99">[2]Consultoria!#REF!</definedName>
    <definedName name="______JUN95">[2]Consultoria!#REF!</definedName>
    <definedName name="______JUN96">[2]Consultoria!#REF!</definedName>
    <definedName name="______JUN97">[2]Consultoria!#REF!</definedName>
    <definedName name="______JUN98">[2]Consultoria!#REF!</definedName>
    <definedName name="______JUN99">[2]Consultoria!#REF!</definedName>
    <definedName name="______MAI95">[2]Consultoria!#REF!</definedName>
    <definedName name="______MAI96">[2]Consultoria!#REF!</definedName>
    <definedName name="______MAI97">[2]Consultoria!#REF!</definedName>
    <definedName name="______MAI98">[2]Consultoria!#REF!</definedName>
    <definedName name="______MAI99">[2]Consultoria!#REF!</definedName>
    <definedName name="______MAR95">[2]Consultoria!#REF!</definedName>
    <definedName name="______MAR96">[2]Consultoria!#REF!</definedName>
    <definedName name="______MAR97">[2]Consultoria!#REF!</definedName>
    <definedName name="______MAR98">[2]Consultoria!#REF!</definedName>
    <definedName name="______MAR99">[2]Consultoria!#REF!</definedName>
    <definedName name="______NOV94">[2]Consultoria!#REF!</definedName>
    <definedName name="______NOV95">[2]Consultoria!#REF!</definedName>
    <definedName name="______NOV96">[2]Consultoria!#REF!</definedName>
    <definedName name="______NOV97">[2]Consultoria!#REF!</definedName>
    <definedName name="______NOV98">[2]Consultoria!#REF!</definedName>
    <definedName name="______NOV99">[2]Consultoria!#REF!</definedName>
    <definedName name="______OUT94">[2]Consultoria!#REF!</definedName>
    <definedName name="______OUT95">[2]Consultoria!#REF!</definedName>
    <definedName name="______OUT96">[2]Consultoria!#REF!</definedName>
    <definedName name="______OUT97">[2]Consultoria!#REF!</definedName>
    <definedName name="______OUT98">[2]Consultoria!#REF!</definedName>
    <definedName name="______OUT99">[2]Consultoria!#REF!</definedName>
    <definedName name="______SET94">[2]Consultoria!#REF!</definedName>
    <definedName name="______SET95">[2]Consultoria!#REF!</definedName>
    <definedName name="______SET96">[2]Consultoria!#REF!</definedName>
    <definedName name="______SET97">[2]Consultoria!#REF!</definedName>
    <definedName name="______SET98">[2]Consultoria!#REF!</definedName>
    <definedName name="______SET99">[2]Consultoria!#REF!</definedName>
    <definedName name="______tx1">[3]PLANIL!#REF!</definedName>
    <definedName name="_____ABR95">[2]Consultoria!#REF!</definedName>
    <definedName name="_____ABR96">[2]Consultoria!#REF!</definedName>
    <definedName name="_____ABR97">[2]Consultoria!#REF!</definedName>
    <definedName name="_____ABR98">[2]Consultoria!#REF!</definedName>
    <definedName name="_____ABR99">[2]Consultoria!#REF!</definedName>
    <definedName name="_____AGO95">[2]Consultoria!#REF!</definedName>
    <definedName name="_____AGO96">[2]Consultoria!#REF!</definedName>
    <definedName name="_____AGO97">[2]Consultoria!#REF!</definedName>
    <definedName name="_____AGO98">[2]Consultoria!#REF!</definedName>
    <definedName name="_____AGO99">[2]Consultoria!#REF!</definedName>
    <definedName name="_____DEZ94">[2]Consultoria!#REF!</definedName>
    <definedName name="_____DEZ95">[2]Consultoria!#REF!</definedName>
    <definedName name="_____DEZ96">[2]Consultoria!#REF!</definedName>
    <definedName name="_____DEZ97">[2]Consultoria!#REF!</definedName>
    <definedName name="_____DEZ98">[2]Consultoria!#REF!</definedName>
    <definedName name="_____DEZ99">[2]Consultoria!#REF!</definedName>
    <definedName name="_____E112803">[4]Composição_Playground!#REF!</definedName>
    <definedName name="_____FEV95">[2]Consultoria!#REF!</definedName>
    <definedName name="_____FEV96">[2]Consultoria!#REF!</definedName>
    <definedName name="_____FEV97">[2]Consultoria!#REF!</definedName>
    <definedName name="_____FEV98">[2]Consultoria!#REF!</definedName>
    <definedName name="_____FEV99">[2]Consultoria!#REF!</definedName>
    <definedName name="_____JAN95">[2]Consultoria!#REF!</definedName>
    <definedName name="_____JAN96">[2]Consultoria!#REF!</definedName>
    <definedName name="_____JAN97">[2]Consultoria!#REF!</definedName>
    <definedName name="_____JAN98">[2]Consultoria!#REF!</definedName>
    <definedName name="_____JAN99">[2]Consultoria!#REF!</definedName>
    <definedName name="_____JUL95">[2]Consultoria!#REF!</definedName>
    <definedName name="_____JUL96">[2]Consultoria!#REF!</definedName>
    <definedName name="_____JUL97">[2]Consultoria!#REF!</definedName>
    <definedName name="_____JUL98">[2]Consultoria!#REF!</definedName>
    <definedName name="_____JUL99">[2]Consultoria!#REF!</definedName>
    <definedName name="_____JUN95">[2]Consultoria!#REF!</definedName>
    <definedName name="_____JUN96">[2]Consultoria!#REF!</definedName>
    <definedName name="_____JUN97">[2]Consultoria!#REF!</definedName>
    <definedName name="_____JUN98">[2]Consultoria!#REF!</definedName>
    <definedName name="_____JUN99">[2]Consultoria!#REF!</definedName>
    <definedName name="_____MAI95">[2]Consultoria!#REF!</definedName>
    <definedName name="_____MAI96">[2]Consultoria!#REF!</definedName>
    <definedName name="_____MAI97">[2]Consultoria!#REF!</definedName>
    <definedName name="_____MAI98">[2]Consultoria!#REF!</definedName>
    <definedName name="_____MAI99">[2]Consultoria!#REF!</definedName>
    <definedName name="_____MAR95">[2]Consultoria!#REF!</definedName>
    <definedName name="_____MAR96">[2]Consultoria!#REF!</definedName>
    <definedName name="_____MAR97">[2]Consultoria!#REF!</definedName>
    <definedName name="_____MAR98">[2]Consultoria!#REF!</definedName>
    <definedName name="_____MAR99">[2]Consultoria!#REF!</definedName>
    <definedName name="_____NOV94">[2]Consultoria!#REF!</definedName>
    <definedName name="_____NOV95">[2]Consultoria!#REF!</definedName>
    <definedName name="_____NOV96">[2]Consultoria!#REF!</definedName>
    <definedName name="_____NOV97">[2]Consultoria!#REF!</definedName>
    <definedName name="_____NOV98">[2]Consultoria!#REF!</definedName>
    <definedName name="_____NOV99">[2]Consultoria!#REF!</definedName>
    <definedName name="_____OUT94">[2]Consultoria!#REF!</definedName>
    <definedName name="_____OUT95">[2]Consultoria!#REF!</definedName>
    <definedName name="_____OUT96">[2]Consultoria!#REF!</definedName>
    <definedName name="_____OUT97">[2]Consultoria!#REF!</definedName>
    <definedName name="_____OUT98">[2]Consultoria!#REF!</definedName>
    <definedName name="_____OUT99">[2]Consultoria!#REF!</definedName>
    <definedName name="_____SET94">[2]Consultoria!#REF!</definedName>
    <definedName name="_____SET95">[2]Consultoria!#REF!</definedName>
    <definedName name="_____SET96">[2]Consultoria!#REF!</definedName>
    <definedName name="_____SET97">[2]Consultoria!#REF!</definedName>
    <definedName name="_____SET98">[2]Consultoria!#REF!</definedName>
    <definedName name="_____SET99">[2]Consultoria!#REF!</definedName>
    <definedName name="_____tx1">[3]PLANIL!#REF!</definedName>
    <definedName name="____ABR95">[2]Consultoria!#REF!</definedName>
    <definedName name="____ABR96">[2]Consultoria!#REF!</definedName>
    <definedName name="____ABR97">[2]Consultoria!#REF!</definedName>
    <definedName name="____ABR98">[2]Consultoria!#REF!</definedName>
    <definedName name="____ABR99">[2]Consultoria!#REF!</definedName>
    <definedName name="____AGO95">[2]Consultoria!#REF!</definedName>
    <definedName name="____AGO96">[2]Consultoria!#REF!</definedName>
    <definedName name="____AGO97">[2]Consultoria!#REF!</definedName>
    <definedName name="____AGO98">[2]Consultoria!#REF!</definedName>
    <definedName name="____AGO99">[2]Consultoria!#REF!</definedName>
    <definedName name="____DEZ94">[2]Consultoria!#REF!</definedName>
    <definedName name="____DEZ95">[2]Consultoria!#REF!</definedName>
    <definedName name="____DEZ96">[2]Consultoria!#REF!</definedName>
    <definedName name="____DEZ97">[2]Consultoria!#REF!</definedName>
    <definedName name="____DEZ98">[2]Consultoria!#REF!</definedName>
    <definedName name="____DEZ99">[2]Consultoria!#REF!</definedName>
    <definedName name="____E112803">[4]Composição_Playground!#REF!</definedName>
    <definedName name="____FEV95">[2]Consultoria!#REF!</definedName>
    <definedName name="____FEV96">[2]Consultoria!#REF!</definedName>
    <definedName name="____FEV97">[2]Consultoria!#REF!</definedName>
    <definedName name="____FEV98">[2]Consultoria!#REF!</definedName>
    <definedName name="____FEV99">[2]Consultoria!#REF!</definedName>
    <definedName name="____JAN95">[2]Consultoria!#REF!</definedName>
    <definedName name="____JAN96">[2]Consultoria!#REF!</definedName>
    <definedName name="____JAN97">[2]Consultoria!#REF!</definedName>
    <definedName name="____JAN98">[2]Consultoria!#REF!</definedName>
    <definedName name="____JAN99">[2]Consultoria!#REF!</definedName>
    <definedName name="____JUL95">[2]Consultoria!#REF!</definedName>
    <definedName name="____JUL96">[2]Consultoria!#REF!</definedName>
    <definedName name="____JUL97">[2]Consultoria!#REF!</definedName>
    <definedName name="____JUL98">[2]Consultoria!#REF!</definedName>
    <definedName name="____JUL99">[2]Consultoria!#REF!</definedName>
    <definedName name="____JUN95">[2]Consultoria!#REF!</definedName>
    <definedName name="____JUN96">[2]Consultoria!#REF!</definedName>
    <definedName name="____JUN97">[2]Consultoria!#REF!</definedName>
    <definedName name="____JUN98">[2]Consultoria!#REF!</definedName>
    <definedName name="____JUN99">[2]Consultoria!#REF!</definedName>
    <definedName name="____MAI95">[2]Consultoria!#REF!</definedName>
    <definedName name="____MAI96">[2]Consultoria!#REF!</definedName>
    <definedName name="____MAI97">[2]Consultoria!#REF!</definedName>
    <definedName name="____MAI98">[2]Consultoria!#REF!</definedName>
    <definedName name="____MAI99">[2]Consultoria!#REF!</definedName>
    <definedName name="____MAR95">[2]Consultoria!#REF!</definedName>
    <definedName name="____MAR96">[2]Consultoria!#REF!</definedName>
    <definedName name="____MAR97">[2]Consultoria!#REF!</definedName>
    <definedName name="____MAR98">[2]Consultoria!#REF!</definedName>
    <definedName name="____MAR99">[2]Consultoria!#REF!</definedName>
    <definedName name="____NOV94">[2]Consultoria!#REF!</definedName>
    <definedName name="____NOV95">[2]Consultoria!#REF!</definedName>
    <definedName name="____NOV96">[2]Consultoria!#REF!</definedName>
    <definedName name="____NOV97">[2]Consultoria!#REF!</definedName>
    <definedName name="____NOV98">[2]Consultoria!#REF!</definedName>
    <definedName name="____NOV99">[2]Consultoria!#REF!</definedName>
    <definedName name="____OUT94">[2]Consultoria!#REF!</definedName>
    <definedName name="____OUT95">[2]Consultoria!#REF!</definedName>
    <definedName name="____OUT96">[2]Consultoria!#REF!</definedName>
    <definedName name="____OUT97">[2]Consultoria!#REF!</definedName>
    <definedName name="____OUT98">[2]Consultoria!#REF!</definedName>
    <definedName name="____OUT99">[2]Consultoria!#REF!</definedName>
    <definedName name="____SET94">[2]Consultoria!#REF!</definedName>
    <definedName name="____SET95">[2]Consultoria!#REF!</definedName>
    <definedName name="____SET96">[2]Consultoria!#REF!</definedName>
    <definedName name="____SET97">[2]Consultoria!#REF!</definedName>
    <definedName name="____SET98">[2]Consultoria!#REF!</definedName>
    <definedName name="____SET99">[2]Consultoria!#REF!</definedName>
    <definedName name="____tx1">[3]PLANIL!#REF!</definedName>
    <definedName name="___ABR95">[1]Consultoria!#REF!</definedName>
    <definedName name="___ABR96">[1]Consultoria!#REF!</definedName>
    <definedName name="___ABR97">[1]Consultoria!#REF!</definedName>
    <definedName name="___ABR98">[1]Consultoria!#REF!</definedName>
    <definedName name="___ABR99">[1]Consultoria!#REF!</definedName>
    <definedName name="___AGO95">[1]Consultoria!#REF!</definedName>
    <definedName name="___AGO96">[1]Consultoria!#REF!</definedName>
    <definedName name="___AGO97">[1]Consultoria!#REF!</definedName>
    <definedName name="___AGO98">[1]Consultoria!#REF!</definedName>
    <definedName name="___AGO99">[1]Consultoria!#REF!</definedName>
    <definedName name="___DEZ94">[1]Consultoria!#REF!</definedName>
    <definedName name="___DEZ95">[1]Consultoria!#REF!</definedName>
    <definedName name="___DEZ96">[1]Consultoria!#REF!</definedName>
    <definedName name="___DEZ97">[1]Consultoria!#REF!</definedName>
    <definedName name="___DEZ98">[1]Consultoria!#REF!</definedName>
    <definedName name="___DEZ99">[1]Consultoria!#REF!</definedName>
    <definedName name="___E112803">[4]Composição_Playground!#REF!</definedName>
    <definedName name="___FEV95">[1]Consultoria!#REF!</definedName>
    <definedName name="___FEV96">[1]Consultoria!#REF!</definedName>
    <definedName name="___FEV97">[1]Consultoria!#REF!</definedName>
    <definedName name="___FEV98">[1]Consultoria!#REF!</definedName>
    <definedName name="___FEV99">[1]Consultoria!#REF!</definedName>
    <definedName name="___JAN95">[1]Consultoria!#REF!</definedName>
    <definedName name="___JAN96">[1]Consultoria!#REF!</definedName>
    <definedName name="___JAN97">[1]Consultoria!#REF!</definedName>
    <definedName name="___JAN98">[1]Consultoria!#REF!</definedName>
    <definedName name="___JAN99">[1]Consultoria!#REF!</definedName>
    <definedName name="___JUL95">[1]Consultoria!#REF!</definedName>
    <definedName name="___JUL96">[1]Consultoria!#REF!</definedName>
    <definedName name="___JUL97">[1]Consultoria!#REF!</definedName>
    <definedName name="___JUL98">[1]Consultoria!#REF!</definedName>
    <definedName name="___JUL99">[1]Consultoria!#REF!</definedName>
    <definedName name="___JUN95">[1]Consultoria!#REF!</definedName>
    <definedName name="___JUN96">[1]Consultoria!#REF!</definedName>
    <definedName name="___JUN97">[1]Consultoria!#REF!</definedName>
    <definedName name="___JUN98">[1]Consultoria!#REF!</definedName>
    <definedName name="___JUN99">[1]Consultoria!#REF!</definedName>
    <definedName name="___MAI95">[1]Consultoria!#REF!</definedName>
    <definedName name="___MAI96">[1]Consultoria!#REF!</definedName>
    <definedName name="___MAI97">[1]Consultoria!#REF!</definedName>
    <definedName name="___MAI98">[1]Consultoria!#REF!</definedName>
    <definedName name="___MAI99">[1]Consultoria!#REF!</definedName>
    <definedName name="___MAR95">[1]Consultoria!#REF!</definedName>
    <definedName name="___MAR96">[1]Consultoria!#REF!</definedName>
    <definedName name="___MAR97">[1]Consultoria!#REF!</definedName>
    <definedName name="___MAR98">[1]Consultoria!#REF!</definedName>
    <definedName name="___MAR99">[1]Consultoria!#REF!</definedName>
    <definedName name="___NOV94">[1]Consultoria!#REF!</definedName>
    <definedName name="___NOV95">[1]Consultoria!#REF!</definedName>
    <definedName name="___NOV96">[1]Consultoria!#REF!</definedName>
    <definedName name="___NOV97">[1]Consultoria!#REF!</definedName>
    <definedName name="___NOV98">[1]Consultoria!#REF!</definedName>
    <definedName name="___NOV99">[1]Consultoria!#REF!</definedName>
    <definedName name="___OUT94">[1]Consultoria!#REF!</definedName>
    <definedName name="___OUT95">[1]Consultoria!#REF!</definedName>
    <definedName name="___OUT96">[1]Consultoria!#REF!</definedName>
    <definedName name="___OUT97">[1]Consultoria!#REF!</definedName>
    <definedName name="___OUT98">[1]Consultoria!#REF!</definedName>
    <definedName name="___OUT99">[1]Consultoria!#REF!</definedName>
    <definedName name="___SET94">[1]Consultoria!#REF!</definedName>
    <definedName name="___SET95">[1]Consultoria!#REF!</definedName>
    <definedName name="___SET96">[1]Consultoria!#REF!</definedName>
    <definedName name="___SET97">[1]Consultoria!#REF!</definedName>
    <definedName name="___SET98">[1]Consultoria!#REF!</definedName>
    <definedName name="___SET99">[1]Consultoria!#REF!</definedName>
    <definedName name="___tx1">[3]PLANIL!#REF!</definedName>
    <definedName name="__ABR95">[1]Consultoria!#REF!</definedName>
    <definedName name="__ABR96">[1]Consultoria!#REF!</definedName>
    <definedName name="__ABR97">[1]Consultoria!#REF!</definedName>
    <definedName name="__ABR98">[1]Consultoria!#REF!</definedName>
    <definedName name="__ABR99">[1]Consultoria!#REF!</definedName>
    <definedName name="__AGO95">[1]Consultoria!#REF!</definedName>
    <definedName name="__AGO96">[1]Consultoria!#REF!</definedName>
    <definedName name="__AGO97">[1]Consultoria!#REF!</definedName>
    <definedName name="__AGO98">[1]Consultoria!#REF!</definedName>
    <definedName name="__AGO99">[1]Consultoria!#REF!</definedName>
    <definedName name="__DEZ94">[1]Consultoria!#REF!</definedName>
    <definedName name="__DEZ95">[1]Consultoria!#REF!</definedName>
    <definedName name="__DEZ96">[1]Consultoria!#REF!</definedName>
    <definedName name="__DEZ97">[1]Consultoria!#REF!</definedName>
    <definedName name="__DEZ98">[1]Consultoria!#REF!</definedName>
    <definedName name="__DEZ99">[1]Consultoria!#REF!</definedName>
    <definedName name="__E112803">[4]Composição_Playground!#REF!</definedName>
    <definedName name="__FEV95">[1]Consultoria!#REF!</definedName>
    <definedName name="__FEV96">[1]Consultoria!#REF!</definedName>
    <definedName name="__FEV97">[1]Consultoria!#REF!</definedName>
    <definedName name="__FEV98">[1]Consultoria!#REF!</definedName>
    <definedName name="__FEV99">[1]Consultoria!#REF!</definedName>
    <definedName name="__JAN95">[1]Consultoria!#REF!</definedName>
    <definedName name="__JAN96">[1]Consultoria!#REF!</definedName>
    <definedName name="__JAN97">[1]Consultoria!#REF!</definedName>
    <definedName name="__JAN98">[1]Consultoria!#REF!</definedName>
    <definedName name="__JAN99">[1]Consultoria!#REF!</definedName>
    <definedName name="__JUL95">[1]Consultoria!#REF!</definedName>
    <definedName name="__JUL96">[1]Consultoria!#REF!</definedName>
    <definedName name="__JUL97">[1]Consultoria!#REF!</definedName>
    <definedName name="__JUL98">[1]Consultoria!#REF!</definedName>
    <definedName name="__JUL99">[1]Consultoria!#REF!</definedName>
    <definedName name="__JUN95">[1]Consultoria!#REF!</definedName>
    <definedName name="__JUN96">[1]Consultoria!#REF!</definedName>
    <definedName name="__JUN97">[1]Consultoria!#REF!</definedName>
    <definedName name="__JUN98">[1]Consultoria!#REF!</definedName>
    <definedName name="__JUN99">[1]Consultoria!#REF!</definedName>
    <definedName name="__MAI95">[1]Consultoria!#REF!</definedName>
    <definedName name="__MAI96">[1]Consultoria!#REF!</definedName>
    <definedName name="__MAI97">[1]Consultoria!#REF!</definedName>
    <definedName name="__MAI98">[1]Consultoria!#REF!</definedName>
    <definedName name="__MAI99">[1]Consultoria!#REF!</definedName>
    <definedName name="__MAR95">[1]Consultoria!#REF!</definedName>
    <definedName name="__MAR96">[1]Consultoria!#REF!</definedName>
    <definedName name="__MAR97">[1]Consultoria!#REF!</definedName>
    <definedName name="__MAR98">[1]Consultoria!#REF!</definedName>
    <definedName name="__MAR99">[1]Consultoria!#REF!</definedName>
    <definedName name="__NOV94">[1]Consultoria!#REF!</definedName>
    <definedName name="__NOV95">[1]Consultoria!#REF!</definedName>
    <definedName name="__NOV96">[1]Consultoria!#REF!</definedName>
    <definedName name="__NOV97">[1]Consultoria!#REF!</definedName>
    <definedName name="__NOV98">[1]Consultoria!#REF!</definedName>
    <definedName name="__NOV99">[1]Consultoria!#REF!</definedName>
    <definedName name="__OUT94">[1]Consultoria!#REF!</definedName>
    <definedName name="__OUT95">[1]Consultoria!#REF!</definedName>
    <definedName name="__OUT96">[1]Consultoria!#REF!</definedName>
    <definedName name="__OUT97">[1]Consultoria!#REF!</definedName>
    <definedName name="__OUT98">[1]Consultoria!#REF!</definedName>
    <definedName name="__OUT99">[1]Consultoria!#REF!</definedName>
    <definedName name="__SET94">[1]Consultoria!#REF!</definedName>
    <definedName name="__SET95">[1]Consultoria!#REF!</definedName>
    <definedName name="__SET96">[1]Consultoria!#REF!</definedName>
    <definedName name="__SET97">[1]Consultoria!#REF!</definedName>
    <definedName name="__SET98">[1]Consultoria!#REF!</definedName>
    <definedName name="__SET99">[1]Consultoria!#REF!</definedName>
    <definedName name="__tx1">[3]PLANIL!#REF!</definedName>
    <definedName name="_0">#REF!</definedName>
    <definedName name="_ABR95">[1]Consultoria!#REF!</definedName>
    <definedName name="_ABR96">[1]Consultoria!#REF!</definedName>
    <definedName name="_ABR97">[1]Consultoria!#REF!</definedName>
    <definedName name="_ABR98">[1]Consultoria!#REF!</definedName>
    <definedName name="_ABR99">[1]Consultoria!#REF!</definedName>
    <definedName name="_AGO95">[1]Consultoria!#REF!</definedName>
    <definedName name="_AGO96">[1]Consultoria!#REF!</definedName>
    <definedName name="_AGO97">[1]Consultoria!#REF!</definedName>
    <definedName name="_AGO98">[1]Consultoria!#REF!</definedName>
    <definedName name="_AGO99">[1]Consultoria!#REF!</definedName>
    <definedName name="_BD2">#REF!</definedName>
    <definedName name="_DEZ94">[1]Consultoria!#REF!</definedName>
    <definedName name="_DEZ95">[1]Consultoria!#REF!</definedName>
    <definedName name="_DEZ96">[1]Consultoria!#REF!</definedName>
    <definedName name="_DEZ97">[1]Consultoria!#REF!</definedName>
    <definedName name="_DEZ98">[1]Consultoria!#REF!</definedName>
    <definedName name="_DEZ99">[1]Consultoria!#REF!</definedName>
    <definedName name="_E112803">#REF!</definedName>
    <definedName name="_FEV95">[1]Consultoria!#REF!</definedName>
    <definedName name="_FEV96">[1]Consultoria!#REF!</definedName>
    <definedName name="_FEV97">[1]Consultoria!#REF!</definedName>
    <definedName name="_FEV98">[1]Consultoria!#REF!</definedName>
    <definedName name="_FEV99">[1]Consultoria!#REF!</definedName>
    <definedName name="_Fill" hidden="1">#REF!</definedName>
    <definedName name="_JAN95">[1]Consultoria!#REF!</definedName>
    <definedName name="_JAN96">[1]Consultoria!#REF!</definedName>
    <definedName name="_JAN97">[1]Consultoria!#REF!</definedName>
    <definedName name="_JAN98">[1]Consultoria!#REF!</definedName>
    <definedName name="_JAN99">[1]Consultoria!#REF!</definedName>
    <definedName name="_juk96">[1]Consultoria!#REF!</definedName>
    <definedName name="_JUL95">[1]Consultoria!#REF!</definedName>
    <definedName name="_JUL96">[1]Consultoria!#REF!</definedName>
    <definedName name="_JUL97">[1]Consultoria!#REF!</definedName>
    <definedName name="_JUL98">[1]Consultoria!#REF!</definedName>
    <definedName name="_JUL99">[1]Consultoria!#REF!</definedName>
    <definedName name="_JUN95">[1]Consultoria!#REF!</definedName>
    <definedName name="_JUN96">[1]Consultoria!#REF!</definedName>
    <definedName name="_JUN97">[1]Consultoria!#REF!</definedName>
    <definedName name="_JUN98">[1]Consultoria!#REF!</definedName>
    <definedName name="_JUN99">[1]Consultoria!#REF!</definedName>
    <definedName name="_MAI95">[1]Consultoria!#REF!</definedName>
    <definedName name="_MAI96">[1]Consultoria!#REF!</definedName>
    <definedName name="_MAI97">[1]Consultoria!#REF!</definedName>
    <definedName name="_MAI98">[1]Consultoria!#REF!</definedName>
    <definedName name="_MAI99">[1]Consultoria!#REF!</definedName>
    <definedName name="_MAR95">[1]Consultoria!#REF!</definedName>
    <definedName name="_MAR96">[1]Consultoria!#REF!</definedName>
    <definedName name="_MAR97">[1]Consultoria!#REF!</definedName>
    <definedName name="_MAR98">[1]Consultoria!#REF!</definedName>
    <definedName name="_MAR99">[1]Consultoria!#REF!</definedName>
    <definedName name="_NOV94">[1]Consultoria!#REF!</definedName>
    <definedName name="_NOV95">[1]Consultoria!#REF!</definedName>
    <definedName name="_NOV96">[1]Consultoria!#REF!</definedName>
    <definedName name="_NOV97">[1]Consultoria!#REF!</definedName>
    <definedName name="_NOV98">[1]Consultoria!#REF!</definedName>
    <definedName name="_NOV99">[1]Consultoria!#REF!</definedName>
    <definedName name="_OUT94">[1]Consultoria!#REF!</definedName>
    <definedName name="_OUT95">[1]Consultoria!#REF!</definedName>
    <definedName name="_OUT96">[1]Consultoria!#REF!</definedName>
    <definedName name="_OUT97">[1]Consultoria!#REF!</definedName>
    <definedName name="_OUT98">[1]Consultoria!#REF!</definedName>
    <definedName name="_OUT99">[1]Consultoria!#REF!</definedName>
    <definedName name="_SET94">[1]Consultoria!#REF!</definedName>
    <definedName name="_SET95">[1]Consultoria!#REF!</definedName>
    <definedName name="_SET96">[1]Consultoria!#REF!</definedName>
    <definedName name="_SET97">[1]Consultoria!#REF!</definedName>
    <definedName name="_SET98">[1]Consultoria!#REF!</definedName>
    <definedName name="_SET99">[1]Consultoria!#REF!</definedName>
    <definedName name="_tx1">[5]PLANIL!#REF!</definedName>
    <definedName name="A">#REF!</definedName>
    <definedName name="a0">#REF!</definedName>
    <definedName name="A1080000">[6]Planilha!#REF!</definedName>
    <definedName name="A1089999">[6]Planilha!#REF!</definedName>
    <definedName name="A1090000">[6]Planilha!#REF!</definedName>
    <definedName name="A1099999">[6]Planilha!#REF!</definedName>
    <definedName name="A1100000">[6]Planilha!#REF!</definedName>
    <definedName name="A1200000">[6]Planilha!#REF!</definedName>
    <definedName name="A9999999">[6]Planilha!#REF!</definedName>
    <definedName name="a99999999">[6]Planilha!#REF!</definedName>
    <definedName name="ABR00">[1]Consultoria!#REF!</definedName>
    <definedName name="AC">#REF!</definedName>
    <definedName name="administração">#REF!</definedName>
    <definedName name="_xlnm.Extract">#REF!</definedName>
    <definedName name="_xlnm.Print_Area" localSheetId="6">'BDI - NÃO DESONERADO'!$B$2:$N$36</definedName>
    <definedName name="_xlnm.Print_Area" localSheetId="8">COTAÇÃO!$B$2:$J$28</definedName>
    <definedName name="_xlnm.Print_Area" localSheetId="5">CRONOGRAMA!$B$2:$H$44</definedName>
    <definedName name="_xlnm.Print_Area" localSheetId="4">'Curva ABC de Insumos'!$B$3:$L$353</definedName>
    <definedName name="_xlnm.Print_Area" localSheetId="3">'Curva ABC de Serviços'!$B$2:$K$229</definedName>
    <definedName name="_xlnm.Print_Area" localSheetId="7">MC!$B$2:$P$2030</definedName>
    <definedName name="_xlnm.Print_Area" localSheetId="2">'Orçamento Analítico'!$B$2:$K$2115</definedName>
    <definedName name="_xlnm.Print_Area" localSheetId="1">'Orçamento Sintético'!$B$2:$I$308</definedName>
    <definedName name="_xlnm.Print_Area" localSheetId="0">'Resumo do Orçamento'!$B$2:$F$31</definedName>
    <definedName name="Área_impressão_IM">#REF!</definedName>
    <definedName name="AreaTeste">#REF!</definedName>
    <definedName name="AreaTeste2">#REF!</definedName>
    <definedName name="AS">[1]Consultoria!#REF!</definedName>
    <definedName name="B">[7]PARETO!$C$64:$M$139</definedName>
    <definedName name="B1049000">[6]Planilha!#REF!</definedName>
    <definedName name="B1049755">[6]Planilha!#REF!</definedName>
    <definedName name="B1049999">[6]Planilha!#REF!</definedName>
    <definedName name="B10499999">[6]Planilha!#REF!</definedName>
    <definedName name="B1055512">[6]Planilha!#REF!</definedName>
    <definedName name="B1079755">[6]Planilha!#REF!</definedName>
    <definedName name="_xlnm.Database">#REF!</definedName>
    <definedName name="BASCARROCERIA">#REF!</definedName>
    <definedName name="base">[1]Consultoria!#REF!</definedName>
    <definedName name="Básico">#REF!</definedName>
    <definedName name="bdi">#REF!</definedName>
    <definedName name="BNovo">[8]PLAN!#REF!</definedName>
    <definedName name="BUEIROMETÁLICO">#REF!</definedName>
    <definedName name="BUEIROSMETALICOS">#REF!</definedName>
    <definedName name="BuiltIn_Database">NA()</definedName>
    <definedName name="BuiltIn_Database___0">NA()</definedName>
    <definedName name="BuiltIn_Database___3">NA()</definedName>
    <definedName name="BuiltIn_Database___5">#REF!</definedName>
    <definedName name="BuiltIn_Database___7">#REF!</definedName>
    <definedName name="BuiltIn_Print_Area">#REF!</definedName>
    <definedName name="BuiltIn_Print_Area___0">#REF!</definedName>
    <definedName name="BuiltIn_Print_Area___0___0">#REF!</definedName>
    <definedName name="BuiltIn_Print_Area___1">#REF!</definedName>
    <definedName name="BuiltIn_Print_Area___2">#REF!</definedName>
    <definedName name="BuiltIn_Print_Area___3">#REF!</definedName>
    <definedName name="BuiltIn_Print_Area___4">#REF!</definedName>
    <definedName name="BuiltIn_Print_Area___5">#REF!</definedName>
    <definedName name="BuiltIn_Print_Area___6">#REF!</definedName>
    <definedName name="BuiltIn_Print_Titles">#REF!</definedName>
    <definedName name="BuiltIn_Print_Titles___1">#REF!</definedName>
    <definedName name="BuiltIn_Print_Titles___2">NA()</definedName>
    <definedName name="BuiltIn_Print_Titles___3">NA()</definedName>
    <definedName name="BuiltIn_Print_Titles___4">NA()</definedName>
    <definedName name="BuiltIn_Print_Titles___5">#REF!</definedName>
    <definedName name="BuiltIn_Print_Titles___6">#REF!</definedName>
    <definedName name="C_">#REF!</definedName>
    <definedName name="CABO">#N/A</definedName>
    <definedName name="CADASTRO">#REF!</definedName>
    <definedName name="CAIX">#N/A</definedName>
    <definedName name="Carro">#REF!</definedName>
    <definedName name="CDT">#N/A</definedName>
    <definedName name="CélulaInicioPlanilha">#REF!</definedName>
    <definedName name="CélulaResumo">#REF!</definedName>
    <definedName name="CODIGO">#REF!</definedName>
    <definedName name="Coeficiente">#REF!</definedName>
    <definedName name="COMBINA">#REF!</definedName>
    <definedName name="COMBUSTÍVEL">#REF!</definedName>
    <definedName name="COND">#N/A</definedName>
    <definedName name="CONE">#N/A</definedName>
    <definedName name="CONS.ASF.">#REF!</definedName>
    <definedName name="CONS_ASF_">[9]TERRAPLENAGEM!#REF!</definedName>
    <definedName name="CONSERV_RESTA">#REF!</definedName>
    <definedName name="CONSERVAÇ">#REF!</definedName>
    <definedName name="CONSERVAÇÃO">#REF!</definedName>
    <definedName name="CONSERVASF">#REF!</definedName>
    <definedName name="COTAÇÕES">#REF!</definedName>
    <definedName name="COTAÇÕES_5">#REF!</definedName>
    <definedName name="_xlnm.Criteria">'[10]LE354002 Fut'!#REF!</definedName>
    <definedName name="cronograma">[1]Consultoria!#REF!</definedName>
    <definedName name="CRUZEIROS">#REF!</definedName>
    <definedName name="DADOS">#REF!</definedName>
    <definedName name="Database_MI">#REF!</definedName>
    <definedName name="DDDDDDD">'[11]João Leandro Barbosa'!$A$1:$L$123</definedName>
    <definedName name="DERCONS">#REF!</definedName>
    <definedName name="DERSEGT">#REF!</definedName>
    <definedName name="DERSIN">#REF!</definedName>
    <definedName name="DERSSEG">#REF!</definedName>
    <definedName name="DIVE">#N/A</definedName>
    <definedName name="DOLAR">#REF!</definedName>
    <definedName name="DRENAGEM">#REF!</definedName>
    <definedName name="e">'[10]LE354002 Fut'!#REF!</definedName>
    <definedName name="ENTRADA">#REF!</definedName>
    <definedName name="EQUI">#N/A</definedName>
    <definedName name="equilibrar">#REF!</definedName>
    <definedName name="EQUIPAMENTOS">#REF!</definedName>
    <definedName name="ererer">#REF!</definedName>
    <definedName name="ERRO">#REF!</definedName>
    <definedName name="etet">#REF!</definedName>
    <definedName name="Excel_BuiltIn_Database">#REF!</definedName>
    <definedName name="Extract_MI">#REF!</definedName>
    <definedName name="FEV00">[1]Consultoria!#REF!</definedName>
    <definedName name="FORMULAS">#REF!</definedName>
    <definedName name="h.bar">#REF!</definedName>
    <definedName name="h.mezanino">#REF!</definedName>
    <definedName name="h.rest">#REF!</definedName>
    <definedName name="h.terreo">#REF!</definedName>
    <definedName name="HORAMÁQUINA">#REF!</definedName>
    <definedName name="i">#REF!</definedName>
    <definedName name="ILUM">#N/A</definedName>
    <definedName name="Imprimir_títulos_IM">#N/A</definedName>
    <definedName name="INSUMO">#REF!</definedName>
    <definedName name="insumos">#REF!</definedName>
    <definedName name="INTE">#N/A</definedName>
    <definedName name="ITEM">#REF!</definedName>
    <definedName name="ITEMINV">#REF!</definedName>
    <definedName name="JAN00">[1]Consultoria!#REF!</definedName>
    <definedName name="jun00">[1]Consultoria!#REF!</definedName>
    <definedName name="LINHA">#REF!</definedName>
    <definedName name="LISTA">#REF!</definedName>
    <definedName name="ls">#REF!</definedName>
    <definedName name="mai00">[1]Consultoria!#REF!</definedName>
    <definedName name="mão_de_obra">#REF!</definedName>
    <definedName name="MAQSERV">#REF!</definedName>
    <definedName name="MAQSERV048">#REF!</definedName>
    <definedName name="MAR00">[1]Consultoria!#REF!</definedName>
    <definedName name="MATERIAIS">#REF!</definedName>
    <definedName name="MATERIAL1">#REF!</definedName>
    <definedName name="MATERIAL2">#REF!</definedName>
    <definedName name="MOTOR">#REF!</definedName>
    <definedName name="NOME">[1]Consultoria!#REF!</definedName>
    <definedName name="O.A.E.">#REF!</definedName>
    <definedName name="O.COMPLEM.">#REF!</definedName>
    <definedName name="O_A_E_">#REF!</definedName>
    <definedName name="O_COMPLEM_">#REF!</definedName>
    <definedName name="OAC">#REF!</definedName>
    <definedName name="OAE">#REF!</definedName>
    <definedName name="OAE_MAR94">#REF!</definedName>
    <definedName name="PARA">#N/A</definedName>
    <definedName name="PAV_MAR94">#REF!</definedName>
    <definedName name="PAVIMENT.">#REF!</definedName>
    <definedName name="PAVIMENT_">[9]TERRAPLENAGEM!#REF!</definedName>
    <definedName name="PAVIMENTA">#REF!</definedName>
    <definedName name="PAVIMENTAÇÃO">#REF!</definedName>
    <definedName name="Pneus_A">#REF!</definedName>
    <definedName name="PONTEMADEIRA">#REF!</definedName>
    <definedName name="PONTESMADEIRA">#REF!</definedName>
    <definedName name="preço">#REF!</definedName>
    <definedName name="PREÇO1">#REF!</definedName>
    <definedName name="PREÇO2">#REF!</definedName>
    <definedName name="PREÇO3">#REF!</definedName>
    <definedName name="Print_Area_MI">#REF!</definedName>
    <definedName name="Q">#REF!</definedName>
    <definedName name="QUANT">#REF!</definedName>
    <definedName name="quantidade">#REF!</definedName>
    <definedName name="QUANTINV">#REF!</definedName>
    <definedName name="REV.PRIMÁRIO">#REF!</definedName>
    <definedName name="REV_PRIMÁRIO">[9]TERRAPLENAGEM!#REF!</definedName>
    <definedName name="REVESTIMPRIM">#REF!</definedName>
    <definedName name="RIOMACHADO">#REF!</definedName>
    <definedName name="RIOMUQUI">#REF!</definedName>
    <definedName name="RIONOVE">#REF!</definedName>
    <definedName name="RIORIACHUELO">#REF!</definedName>
    <definedName name="RIOSÃOPEDRO">#REF!</definedName>
    <definedName name="RIOSOLEDADE">#REF!</definedName>
    <definedName name="s">[1]Consultoria!#REF!</definedName>
    <definedName name="SDFSDF">[1]Consultoria!#REF!</definedName>
    <definedName name="segmentos">#REF!</definedName>
    <definedName name="SHARED_FORMULA_0">#N/A</definedName>
    <definedName name="SHARED_FORMULA_1">#N/A</definedName>
    <definedName name="SHARED_FORMULA_2">#N/A</definedName>
    <definedName name="SINALIZAÇAO">#REF!</definedName>
    <definedName name="SS">[8]PLAN!#REF!</definedName>
    <definedName name="ssssss">#REF!</definedName>
    <definedName name="SUP_MAR94">#REF!</definedName>
    <definedName name="TABEL.OAE.COMPL.">#REF!</definedName>
    <definedName name="TABEL.PREÇOS">#REF!</definedName>
    <definedName name="TABEL_OAE_COMPL_">#REF!</definedName>
    <definedName name="TABEL_PREÇOS">[9]TERRAPLENAGEM!#REF!</definedName>
    <definedName name="TABELANOVA">#REF!</definedName>
    <definedName name="TER_MAR94">#REF!</definedName>
    <definedName name="TERRAPL.">#REF!</definedName>
    <definedName name="TERRAPL_">[9]TERRAPLENAGEM!#REF!</definedName>
    <definedName name="TERRAPLEN">#REF!</definedName>
    <definedName name="TERRAPLENAGEM">#REF!</definedName>
    <definedName name="TESTE">#REF!</definedName>
    <definedName name="TESTE_5">#REF!</definedName>
    <definedName name="TESTE1">#REF!</definedName>
    <definedName name="TESTE2">#REF!</definedName>
    <definedName name="Títulos_impressão_IM">#REF!</definedName>
    <definedName name="TOTAL">#REF!</definedName>
    <definedName name="TRANSPORTES">#REF!</definedName>
    <definedName name="unidade">#REF!</definedName>
    <definedName name="unitário">#REF!</definedName>
    <definedName name="URV_MAR94">#REF!</definedName>
    <definedName name="VALOR.TOTAL">#REF!</definedName>
    <definedName name="VALOR_TOTAL">#REF!</definedName>
  </definedNames>
  <calcPr calcId="191029"/>
</workbook>
</file>

<file path=xl/calcChain.xml><?xml version="1.0" encoding="utf-8"?>
<calcChain xmlns="http://schemas.openxmlformats.org/spreadsheetml/2006/main">
  <c r="K7" i="5" l="1"/>
  <c r="J28" i="18"/>
  <c r="J27" i="18"/>
  <c r="J26" i="18"/>
  <c r="J25" i="18"/>
  <c r="J24" i="18"/>
  <c r="J21" i="18"/>
  <c r="I18" i="18"/>
  <c r="F18" i="18"/>
  <c r="J18" i="18" s="1"/>
  <c r="J17" i="18"/>
  <c r="I16" i="18"/>
  <c r="F16" i="18"/>
  <c r="J15" i="18"/>
  <c r="F14" i="18"/>
  <c r="J14" i="18" s="1"/>
  <c r="F13" i="18"/>
  <c r="J13" i="18" s="1"/>
  <c r="G12" i="18"/>
  <c r="F12" i="18"/>
  <c r="J12" i="18" s="1"/>
  <c r="G11" i="18"/>
  <c r="J11" i="18" s="1"/>
  <c r="N2027" i="17"/>
  <c r="J2020" i="17"/>
  <c r="N2018" i="17"/>
  <c r="M2018" i="17"/>
  <c r="O2015" i="17" s="1"/>
  <c r="J2013" i="17"/>
  <c r="M2011" i="17" s="1"/>
  <c r="O2008" i="17" s="1"/>
  <c r="N2011" i="17"/>
  <c r="J2006" i="17"/>
  <c r="N2004" i="17"/>
  <c r="M2004" i="17"/>
  <c r="O2001" i="17" s="1"/>
  <c r="J1999" i="17"/>
  <c r="M1997" i="17" s="1"/>
  <c r="O1994" i="17" s="1"/>
  <c r="N1997" i="17"/>
  <c r="J1992" i="17"/>
  <c r="M1990" i="17" s="1"/>
  <c r="O1987" i="17" s="1"/>
  <c r="N1990" i="17"/>
  <c r="J1985" i="17"/>
  <c r="M1983" i="17" s="1"/>
  <c r="O1980" i="17" s="1"/>
  <c r="N1983" i="17"/>
  <c r="N1976" i="17"/>
  <c r="J1976" i="17"/>
  <c r="J1978" i="17" s="1"/>
  <c r="M1976" i="17" s="1"/>
  <c r="O1973" i="17" s="1"/>
  <c r="J1971" i="17"/>
  <c r="M1969" i="17" s="1"/>
  <c r="O1966" i="17" s="1"/>
  <c r="N1969" i="17"/>
  <c r="J1964" i="17"/>
  <c r="M1962" i="17" s="1"/>
  <c r="O1959" i="17" s="1"/>
  <c r="N1962" i="17"/>
  <c r="J1957" i="17"/>
  <c r="M1955" i="17" s="1"/>
  <c r="O1952" i="17" s="1"/>
  <c r="N1955" i="17"/>
  <c r="J1950" i="17"/>
  <c r="M1948" i="17" s="1"/>
  <c r="O1945" i="17" s="1"/>
  <c r="N1948" i="17"/>
  <c r="J1943" i="17"/>
  <c r="M1941" i="17" s="1"/>
  <c r="O1938" i="17" s="1"/>
  <c r="N1941" i="17"/>
  <c r="J1936" i="17"/>
  <c r="M1934" i="17" s="1"/>
  <c r="O1931" i="17" s="1"/>
  <c r="N1934" i="17"/>
  <c r="J1927" i="17"/>
  <c r="M1925" i="17" s="1"/>
  <c r="O1922" i="17" s="1"/>
  <c r="N1925" i="17"/>
  <c r="J1920" i="17"/>
  <c r="M1918" i="17" s="1"/>
  <c r="O1915" i="17" s="1"/>
  <c r="N1918" i="17"/>
  <c r="J1911" i="17"/>
  <c r="M1909" i="17" s="1"/>
  <c r="O1906" i="17" s="1"/>
  <c r="N1909" i="17"/>
  <c r="J1904" i="17"/>
  <c r="M1902" i="17" s="1"/>
  <c r="O1899" i="17" s="1"/>
  <c r="N1902" i="17"/>
  <c r="J1897" i="17"/>
  <c r="M1895" i="17" s="1"/>
  <c r="O1892" i="17" s="1"/>
  <c r="N1895" i="17"/>
  <c r="J1890" i="17"/>
  <c r="M1888" i="17" s="1"/>
  <c r="O1885" i="17" s="1"/>
  <c r="N1888" i="17"/>
  <c r="J1883" i="17"/>
  <c r="M1881" i="17" s="1"/>
  <c r="O1878" i="17" s="1"/>
  <c r="N1881" i="17"/>
  <c r="J1876" i="17"/>
  <c r="M1874" i="17" s="1"/>
  <c r="O1871" i="17" s="1"/>
  <c r="N1874" i="17"/>
  <c r="J1867" i="17"/>
  <c r="M1865" i="17" s="1"/>
  <c r="O1862" i="17" s="1"/>
  <c r="N1865" i="17"/>
  <c r="J1858" i="17"/>
  <c r="M1856" i="17" s="1"/>
  <c r="O1853" i="17" s="1"/>
  <c r="N1856" i="17"/>
  <c r="J1851" i="17"/>
  <c r="M1849" i="17" s="1"/>
  <c r="O1846" i="17" s="1"/>
  <c r="N1849" i="17"/>
  <c r="J1842" i="17"/>
  <c r="M1840" i="17" s="1"/>
  <c r="O1837" i="17" s="1"/>
  <c r="N1840" i="17"/>
  <c r="J1835" i="17"/>
  <c r="M1833" i="17" s="1"/>
  <c r="O1830" i="17" s="1"/>
  <c r="N1833" i="17"/>
  <c r="J1828" i="17"/>
  <c r="M1826" i="17" s="1"/>
  <c r="O1823" i="17" s="1"/>
  <c r="N1826" i="17"/>
  <c r="J1821" i="17"/>
  <c r="M1819" i="17" s="1"/>
  <c r="O1816" i="17" s="1"/>
  <c r="N1819" i="17"/>
  <c r="J1814" i="17"/>
  <c r="M1812" i="17" s="1"/>
  <c r="O1809" i="17" s="1"/>
  <c r="N1812" i="17"/>
  <c r="J1807" i="17"/>
  <c r="M1805" i="17" s="1"/>
  <c r="O1802" i="17" s="1"/>
  <c r="N1805" i="17"/>
  <c r="J1800" i="17"/>
  <c r="M1798" i="17" s="1"/>
  <c r="O1795" i="17" s="1"/>
  <c r="N1798" i="17"/>
  <c r="J1793" i="17"/>
  <c r="M1791" i="17" s="1"/>
  <c r="O1788" i="17" s="1"/>
  <c r="N1791" i="17"/>
  <c r="J1786" i="17"/>
  <c r="M1784" i="17" s="1"/>
  <c r="O1781" i="17" s="1"/>
  <c r="N1784" i="17"/>
  <c r="J1779" i="17"/>
  <c r="M1777" i="17" s="1"/>
  <c r="O1774" i="17" s="1"/>
  <c r="N1777" i="17"/>
  <c r="J1772" i="17"/>
  <c r="M1770" i="17" s="1"/>
  <c r="O1767" i="17" s="1"/>
  <c r="N1770" i="17"/>
  <c r="J1765" i="17"/>
  <c r="M1763" i="17" s="1"/>
  <c r="O1760" i="17" s="1"/>
  <c r="N1763" i="17"/>
  <c r="J1756" i="17"/>
  <c r="M1754" i="17" s="1"/>
  <c r="O1751" i="17" s="1"/>
  <c r="N1754" i="17"/>
  <c r="J1749" i="17"/>
  <c r="M1747" i="17" s="1"/>
  <c r="O1744" i="17" s="1"/>
  <c r="N1747" i="17"/>
  <c r="J1742" i="17"/>
  <c r="M1740" i="17" s="1"/>
  <c r="O1737" i="17" s="1"/>
  <c r="N1740" i="17"/>
  <c r="J1735" i="17"/>
  <c r="M1733" i="17" s="1"/>
  <c r="O1730" i="17" s="1"/>
  <c r="N1733" i="17"/>
  <c r="N1715" i="17"/>
  <c r="J1710" i="17"/>
  <c r="M1708" i="17" s="1"/>
  <c r="N1708" i="17"/>
  <c r="J1703" i="17"/>
  <c r="N1701" i="17"/>
  <c r="M1701" i="17"/>
  <c r="J1726" i="17" s="1"/>
  <c r="J1696" i="17"/>
  <c r="M1694" i="17" s="1"/>
  <c r="N1694" i="17"/>
  <c r="J1689" i="17"/>
  <c r="M1687" i="17" s="1"/>
  <c r="O1684" i="17" s="1"/>
  <c r="J1724" i="17" s="1"/>
  <c r="N1687" i="17"/>
  <c r="J1682" i="17"/>
  <c r="M1680" i="17" s="1"/>
  <c r="O1677" i="17" s="1"/>
  <c r="J1723" i="17" s="1"/>
  <c r="N1680" i="17"/>
  <c r="J1675" i="17"/>
  <c r="M1673" i="17" s="1"/>
  <c r="O1670" i="17" s="1"/>
  <c r="J1722" i="17" s="1"/>
  <c r="N1673" i="17"/>
  <c r="J1668" i="17"/>
  <c r="M1666" i="17" s="1"/>
  <c r="O1663" i="17" s="1"/>
  <c r="J1721" i="17" s="1"/>
  <c r="N1666" i="17"/>
  <c r="J1661" i="17"/>
  <c r="N1659" i="17"/>
  <c r="M1659" i="17"/>
  <c r="O1656" i="17" s="1"/>
  <c r="J1720" i="17" s="1"/>
  <c r="J1654" i="17"/>
  <c r="M1652" i="17" s="1"/>
  <c r="N1652" i="17"/>
  <c r="J1647" i="17"/>
  <c r="N1644" i="17"/>
  <c r="M1644" i="17"/>
  <c r="J1718" i="17" s="1"/>
  <c r="J1639" i="17"/>
  <c r="M1637" i="17" s="1"/>
  <c r="N1637" i="17"/>
  <c r="J1632" i="17"/>
  <c r="M1630" i="17" s="1"/>
  <c r="J1716" i="17" s="1"/>
  <c r="N1630" i="17"/>
  <c r="J1625" i="17"/>
  <c r="M1623" i="17" s="1"/>
  <c r="N1623" i="17"/>
  <c r="J1616" i="17"/>
  <c r="M1614" i="17" s="1"/>
  <c r="O1611" i="17" s="1"/>
  <c r="N1614" i="17"/>
  <c r="J1609" i="17"/>
  <c r="M1607" i="17" s="1"/>
  <c r="O1604" i="17" s="1"/>
  <c r="N1607" i="17"/>
  <c r="J1602" i="17"/>
  <c r="N1600" i="17"/>
  <c r="M1600" i="17"/>
  <c r="O1597" i="17" s="1"/>
  <c r="J1595" i="17"/>
  <c r="M1593" i="17" s="1"/>
  <c r="O1590" i="17" s="1"/>
  <c r="N1593" i="17"/>
  <c r="J1588" i="17"/>
  <c r="N1585" i="17"/>
  <c r="M1585" i="17"/>
  <c r="O1582" i="17" s="1"/>
  <c r="J1580" i="17"/>
  <c r="M1576" i="17" s="1"/>
  <c r="O1573" i="17" s="1"/>
  <c r="N1576" i="17"/>
  <c r="I1568" i="17"/>
  <c r="I1567" i="17"/>
  <c r="I1569" i="17" s="1"/>
  <c r="M1566" i="17" s="1"/>
  <c r="O1563" i="17" s="1"/>
  <c r="N1566" i="17"/>
  <c r="I1566" i="17"/>
  <c r="N1559" i="17"/>
  <c r="I1559" i="17"/>
  <c r="I1561" i="17" s="1"/>
  <c r="M1559" i="17" s="1"/>
  <c r="O1556" i="17" s="1"/>
  <c r="N1552" i="17"/>
  <c r="I1552" i="17"/>
  <c r="I1554" i="17" s="1"/>
  <c r="M1552" i="17" s="1"/>
  <c r="O1549" i="17" s="1"/>
  <c r="J1547" i="17"/>
  <c r="M1545" i="17" s="1"/>
  <c r="O1542" i="17" s="1"/>
  <c r="N1545" i="17"/>
  <c r="J1540" i="17"/>
  <c r="M1538" i="17" s="1"/>
  <c r="O1535" i="17" s="1"/>
  <c r="N1538" i="17"/>
  <c r="J1533" i="17"/>
  <c r="M1531" i="17" s="1"/>
  <c r="O1528" i="17" s="1"/>
  <c r="N1531" i="17"/>
  <c r="J1526" i="17"/>
  <c r="M1524" i="17" s="1"/>
  <c r="O1521" i="17" s="1"/>
  <c r="N1524" i="17"/>
  <c r="J1519" i="17"/>
  <c r="M1517" i="17" s="1"/>
  <c r="O1514" i="17" s="1"/>
  <c r="N1517" i="17"/>
  <c r="J1511" i="17"/>
  <c r="M1508" i="17" s="1"/>
  <c r="O1505" i="17" s="1"/>
  <c r="N1508" i="17"/>
  <c r="I1494" i="17"/>
  <c r="N1493" i="17"/>
  <c r="I1493" i="17"/>
  <c r="J1487" i="17"/>
  <c r="J1486" i="17"/>
  <c r="J1485" i="17"/>
  <c r="N1484" i="17"/>
  <c r="J1484" i="17"/>
  <c r="J1477" i="17"/>
  <c r="M1471" i="17" s="1"/>
  <c r="O1468" i="17" s="1"/>
  <c r="N1471" i="17"/>
  <c r="J1466" i="17"/>
  <c r="M1460" i="17" s="1"/>
  <c r="O1457" i="17" s="1"/>
  <c r="N1460" i="17"/>
  <c r="J1451" i="17"/>
  <c r="M1449" i="17" s="1"/>
  <c r="O1446" i="17" s="1"/>
  <c r="N1449" i="17"/>
  <c r="J1443" i="17"/>
  <c r="M1440" i="17" s="1"/>
  <c r="O1437" i="17" s="1"/>
  <c r="N1440" i="17"/>
  <c r="J1433" i="17"/>
  <c r="M1431" i="17" s="1"/>
  <c r="O1428" i="17" s="1"/>
  <c r="N1431" i="17"/>
  <c r="J1426" i="17"/>
  <c r="M1424" i="17" s="1"/>
  <c r="O1421" i="17" s="1"/>
  <c r="N1424" i="17"/>
  <c r="J1419" i="17"/>
  <c r="M1417" i="17" s="1"/>
  <c r="O1414" i="17" s="1"/>
  <c r="N1417" i="17"/>
  <c r="J1410" i="17"/>
  <c r="M1408" i="17" s="1"/>
  <c r="O1405" i="17" s="1"/>
  <c r="N1408" i="17"/>
  <c r="J1399" i="17"/>
  <c r="M1397" i="17" s="1"/>
  <c r="O1394" i="17" s="1"/>
  <c r="N1397" i="17"/>
  <c r="J1392" i="17"/>
  <c r="M1390" i="17" s="1"/>
  <c r="O1387" i="17" s="1"/>
  <c r="N1390" i="17"/>
  <c r="J1385" i="17"/>
  <c r="M1383" i="17" s="1"/>
  <c r="O1380" i="17" s="1"/>
  <c r="N1383" i="17"/>
  <c r="N1376" i="17"/>
  <c r="J1376" i="17"/>
  <c r="J1378" i="17" s="1"/>
  <c r="M1376" i="17" s="1"/>
  <c r="O1373" i="17" s="1"/>
  <c r="J1371" i="17"/>
  <c r="M1369" i="17" s="1"/>
  <c r="O1366" i="17" s="1"/>
  <c r="N1369" i="17"/>
  <c r="J1369" i="17"/>
  <c r="J1364" i="17"/>
  <c r="N1362" i="17"/>
  <c r="M1362" i="17"/>
  <c r="O1359" i="17"/>
  <c r="J1357" i="17"/>
  <c r="N1355" i="17"/>
  <c r="M1355" i="17"/>
  <c r="O1352" i="17"/>
  <c r="J1350" i="17"/>
  <c r="N1348" i="17"/>
  <c r="M1348" i="17"/>
  <c r="O1345" i="17"/>
  <c r="J1343" i="17"/>
  <c r="N1341" i="17"/>
  <c r="M1341" i="17"/>
  <c r="O1338" i="17"/>
  <c r="J1334" i="17"/>
  <c r="N1332" i="17"/>
  <c r="M1332" i="17"/>
  <c r="O1329" i="17"/>
  <c r="J1325" i="17"/>
  <c r="N1323" i="17"/>
  <c r="M1323" i="17"/>
  <c r="O1320" i="17"/>
  <c r="J1318" i="17"/>
  <c r="M1316" i="17" s="1"/>
  <c r="O1313" i="17" s="1"/>
  <c r="N1316" i="17"/>
  <c r="J1311" i="17"/>
  <c r="M1309" i="17" s="1"/>
  <c r="O1306" i="17" s="1"/>
  <c r="N1309" i="17"/>
  <c r="J1304" i="17"/>
  <c r="M1302" i="17" s="1"/>
  <c r="O1299" i="17" s="1"/>
  <c r="N1302" i="17"/>
  <c r="J1295" i="17"/>
  <c r="M1293" i="17" s="1"/>
  <c r="O1290" i="17" s="1"/>
  <c r="N1293" i="17"/>
  <c r="J1288" i="17"/>
  <c r="M1286" i="17" s="1"/>
  <c r="O1283" i="17" s="1"/>
  <c r="N1286" i="17"/>
  <c r="J1281" i="17"/>
  <c r="M1279" i="17" s="1"/>
  <c r="O1276" i="17" s="1"/>
  <c r="N1279" i="17"/>
  <c r="J1274" i="17"/>
  <c r="M1272" i="17" s="1"/>
  <c r="O1269" i="17" s="1"/>
  <c r="N1272" i="17"/>
  <c r="J1265" i="17"/>
  <c r="M1263" i="17" s="1"/>
  <c r="O1260" i="17" s="1"/>
  <c r="N1263" i="17"/>
  <c r="J1258" i="17"/>
  <c r="M1256" i="17" s="1"/>
  <c r="O1253" i="17" s="1"/>
  <c r="N1256" i="17"/>
  <c r="J1251" i="17"/>
  <c r="M1249" i="17" s="1"/>
  <c r="O1246" i="17" s="1"/>
  <c r="N1249" i="17"/>
  <c r="J1244" i="17"/>
  <c r="M1242" i="17" s="1"/>
  <c r="O1239" i="17" s="1"/>
  <c r="N1242" i="17"/>
  <c r="J1237" i="17"/>
  <c r="M1235" i="17" s="1"/>
  <c r="O1232" i="17" s="1"/>
  <c r="N1235" i="17"/>
  <c r="J1230" i="17"/>
  <c r="M1228" i="17" s="1"/>
  <c r="O1225" i="17" s="1"/>
  <c r="N1228" i="17"/>
  <c r="J1223" i="17"/>
  <c r="M1221" i="17" s="1"/>
  <c r="O1218" i="17" s="1"/>
  <c r="N1221" i="17"/>
  <c r="J1216" i="17"/>
  <c r="M1214" i="17" s="1"/>
  <c r="O1211" i="17" s="1"/>
  <c r="N1214" i="17"/>
  <c r="J1207" i="17"/>
  <c r="M1205" i="17" s="1"/>
  <c r="O1202" i="17" s="1"/>
  <c r="N1205" i="17"/>
  <c r="J1200" i="17"/>
  <c r="M1198" i="17" s="1"/>
  <c r="O1195" i="17" s="1"/>
  <c r="N1198" i="17"/>
  <c r="J1193" i="17"/>
  <c r="M1191" i="17" s="1"/>
  <c r="O1188" i="17" s="1"/>
  <c r="N1191" i="17"/>
  <c r="J1186" i="17"/>
  <c r="M1184" i="17" s="1"/>
  <c r="O1181" i="17" s="1"/>
  <c r="N1184" i="17"/>
  <c r="J1179" i="17"/>
  <c r="M1177" i="17" s="1"/>
  <c r="O1174" i="17" s="1"/>
  <c r="N1177" i="17"/>
  <c r="J1172" i="17"/>
  <c r="M1170" i="17" s="1"/>
  <c r="O1167" i="17" s="1"/>
  <c r="N1170" i="17"/>
  <c r="J1165" i="17"/>
  <c r="M1163" i="17" s="1"/>
  <c r="O1160" i="17" s="1"/>
  <c r="N1163" i="17"/>
  <c r="J1158" i="17"/>
  <c r="M1156" i="17" s="1"/>
  <c r="O1153" i="17" s="1"/>
  <c r="N1156" i="17"/>
  <c r="J1151" i="17"/>
  <c r="M1149" i="17" s="1"/>
  <c r="O1146" i="17" s="1"/>
  <c r="N1149" i="17"/>
  <c r="J1144" i="17"/>
  <c r="M1142" i="17" s="1"/>
  <c r="O1139" i="17" s="1"/>
  <c r="N1142" i="17"/>
  <c r="J1137" i="17"/>
  <c r="M1135" i="17" s="1"/>
  <c r="O1132" i="17" s="1"/>
  <c r="N1135" i="17"/>
  <c r="J1130" i="17"/>
  <c r="M1128" i="17" s="1"/>
  <c r="O1125" i="17" s="1"/>
  <c r="N1128" i="17"/>
  <c r="J1123" i="17"/>
  <c r="M1121" i="17" s="1"/>
  <c r="O1118" i="17" s="1"/>
  <c r="N1121" i="17"/>
  <c r="J1116" i="17"/>
  <c r="M1114" i="17" s="1"/>
  <c r="O1111" i="17" s="1"/>
  <c r="N1114" i="17"/>
  <c r="J1109" i="17"/>
  <c r="M1107" i="17" s="1"/>
  <c r="O1104" i="17" s="1"/>
  <c r="N1107" i="17"/>
  <c r="J1102" i="17"/>
  <c r="M1100" i="17" s="1"/>
  <c r="O1097" i="17" s="1"/>
  <c r="N1100" i="17"/>
  <c r="J1095" i="17"/>
  <c r="M1093" i="17" s="1"/>
  <c r="O1090" i="17" s="1"/>
  <c r="N1093" i="17"/>
  <c r="J1088" i="17"/>
  <c r="M1086" i="17" s="1"/>
  <c r="O1083" i="17" s="1"/>
  <c r="N1086" i="17"/>
  <c r="J1081" i="17"/>
  <c r="M1079" i="17" s="1"/>
  <c r="O1076" i="17" s="1"/>
  <c r="N1079" i="17"/>
  <c r="J1074" i="17"/>
  <c r="M1072" i="17" s="1"/>
  <c r="O1069" i="17" s="1"/>
  <c r="N1072" i="17"/>
  <c r="J1067" i="17"/>
  <c r="M1065" i="17" s="1"/>
  <c r="O1062" i="17" s="1"/>
  <c r="N1065" i="17"/>
  <c r="J1060" i="17"/>
  <c r="M1058" i="17" s="1"/>
  <c r="O1055" i="17" s="1"/>
  <c r="N1058" i="17"/>
  <c r="J1051" i="17"/>
  <c r="M1049" i="17" s="1"/>
  <c r="O1046" i="17" s="1"/>
  <c r="N1049" i="17"/>
  <c r="N1042" i="17"/>
  <c r="J1042" i="17"/>
  <c r="J1044" i="17" s="1"/>
  <c r="M1042" i="17" s="1"/>
  <c r="O1039" i="17" s="1"/>
  <c r="J1037" i="17"/>
  <c r="M1035" i="17" s="1"/>
  <c r="O1032" i="17" s="1"/>
  <c r="N1035" i="17"/>
  <c r="J1030" i="17"/>
  <c r="M1028" i="17" s="1"/>
  <c r="O1025" i="17" s="1"/>
  <c r="N1028" i="17"/>
  <c r="J1023" i="17"/>
  <c r="N1021" i="17"/>
  <c r="M1021" i="17"/>
  <c r="O1018" i="17" s="1"/>
  <c r="J1016" i="17"/>
  <c r="N1014" i="17"/>
  <c r="M1014" i="17"/>
  <c r="O1011" i="17" s="1"/>
  <c r="J1009" i="17"/>
  <c r="M1007" i="17" s="1"/>
  <c r="O1004" i="17" s="1"/>
  <c r="N1007" i="17"/>
  <c r="H999" i="17"/>
  <c r="N998" i="17"/>
  <c r="H998" i="17"/>
  <c r="H992" i="17"/>
  <c r="N991" i="17"/>
  <c r="H991" i="17"/>
  <c r="H993" i="17" s="1"/>
  <c r="M991" i="17" s="1"/>
  <c r="O988" i="17" s="1"/>
  <c r="H976" i="17"/>
  <c r="G976" i="17"/>
  <c r="H975" i="17"/>
  <c r="G975" i="17"/>
  <c r="J975" i="17" s="1"/>
  <c r="N974" i="17"/>
  <c r="H974" i="17"/>
  <c r="J974" i="17" s="1"/>
  <c r="G974" i="17"/>
  <c r="J968" i="17"/>
  <c r="J967" i="17"/>
  <c r="J966" i="17"/>
  <c r="G964" i="17"/>
  <c r="J964" i="17" s="1"/>
  <c r="G963" i="17"/>
  <c r="J963" i="17" s="1"/>
  <c r="N962" i="17"/>
  <c r="G962" i="17"/>
  <c r="J962" i="17" s="1"/>
  <c r="N953" i="17"/>
  <c r="F953" i="17"/>
  <c r="N948" i="17"/>
  <c r="F948" i="17"/>
  <c r="N943" i="17"/>
  <c r="F943" i="17"/>
  <c r="J933" i="17"/>
  <c r="N932" i="17"/>
  <c r="M932" i="17"/>
  <c r="O929" i="17"/>
  <c r="J926" i="17"/>
  <c r="N925" i="17"/>
  <c r="M925" i="17"/>
  <c r="O922" i="17"/>
  <c r="J919" i="17"/>
  <c r="N918" i="17"/>
  <c r="M918" i="17"/>
  <c r="O915" i="17"/>
  <c r="J912" i="17"/>
  <c r="N911" i="17"/>
  <c r="M911" i="17"/>
  <c r="O908" i="17"/>
  <c r="J905" i="17"/>
  <c r="N904" i="17"/>
  <c r="M904" i="17"/>
  <c r="O901" i="17"/>
  <c r="J896" i="17"/>
  <c r="N895" i="17"/>
  <c r="M895" i="17"/>
  <c r="O892" i="17"/>
  <c r="J889" i="17"/>
  <c r="N888" i="17"/>
  <c r="M888" i="17"/>
  <c r="O885" i="17"/>
  <c r="J882" i="17"/>
  <c r="N881" i="17"/>
  <c r="M881" i="17"/>
  <c r="O878" i="17"/>
  <c r="G873" i="17"/>
  <c r="J873" i="17" s="1"/>
  <c r="N872" i="17"/>
  <c r="J872" i="17"/>
  <c r="G872" i="17"/>
  <c r="J866" i="17"/>
  <c r="G866" i="17"/>
  <c r="J865" i="17"/>
  <c r="G865" i="17"/>
  <c r="N864" i="17"/>
  <c r="G864" i="17"/>
  <c r="J864" i="17" s="1"/>
  <c r="N858" i="17"/>
  <c r="J858" i="17"/>
  <c r="J859" i="17" s="1"/>
  <c r="M858" i="17" s="1"/>
  <c r="O855" i="17" s="1"/>
  <c r="G858" i="17"/>
  <c r="J852" i="17"/>
  <c r="G852" i="17"/>
  <c r="N851" i="17"/>
  <c r="G851" i="17"/>
  <c r="J851" i="17" s="1"/>
  <c r="J853" i="17" s="1"/>
  <c r="M851" i="17" s="1"/>
  <c r="O848" i="17" s="1"/>
  <c r="N845" i="17"/>
  <c r="J845" i="17"/>
  <c r="J846" i="17" s="1"/>
  <c r="M845" i="17" s="1"/>
  <c r="O842" i="17" s="1"/>
  <c r="G845" i="17"/>
  <c r="J839" i="17"/>
  <c r="G839" i="17"/>
  <c r="N838" i="17"/>
  <c r="G838" i="17"/>
  <c r="J838" i="17" s="1"/>
  <c r="J840" i="17" s="1"/>
  <c r="M838" i="17" s="1"/>
  <c r="O835" i="17" s="1"/>
  <c r="J827" i="17"/>
  <c r="J826" i="17"/>
  <c r="J825" i="17"/>
  <c r="J824" i="17"/>
  <c r="J823" i="17"/>
  <c r="J822" i="17"/>
  <c r="J821" i="17"/>
  <c r="J820" i="17"/>
  <c r="J819" i="17"/>
  <c r="J810" i="17"/>
  <c r="J809" i="17"/>
  <c r="J808" i="17"/>
  <c r="J807" i="17"/>
  <c r="J806" i="17"/>
  <c r="J805" i="17"/>
  <c r="J804" i="17"/>
  <c r="J803" i="17"/>
  <c r="J802" i="17"/>
  <c r="J801" i="17"/>
  <c r="J800" i="17"/>
  <c r="J799" i="17"/>
  <c r="J791" i="17"/>
  <c r="G791" i="17"/>
  <c r="J790" i="17"/>
  <c r="J789" i="17"/>
  <c r="J788" i="17"/>
  <c r="J787" i="17"/>
  <c r="J786" i="17"/>
  <c r="G786" i="17"/>
  <c r="J785" i="17"/>
  <c r="J784" i="17"/>
  <c r="J783" i="17"/>
  <c r="J782" i="17"/>
  <c r="J781" i="17"/>
  <c r="J780" i="17"/>
  <c r="J779" i="17"/>
  <c r="N778" i="17"/>
  <c r="J778" i="17"/>
  <c r="J793" i="17" s="1"/>
  <c r="I771" i="17"/>
  <c r="N765" i="17"/>
  <c r="M765" i="17"/>
  <c r="O762" i="17"/>
  <c r="N760" i="17"/>
  <c r="F760" i="17"/>
  <c r="J749" i="17"/>
  <c r="J748" i="17"/>
  <c r="J747" i="17"/>
  <c r="J746" i="17"/>
  <c r="J745" i="17"/>
  <c r="J744" i="17"/>
  <c r="J743" i="17"/>
  <c r="J742" i="17"/>
  <c r="J741" i="17"/>
  <c r="J740" i="17"/>
  <c r="J739" i="17"/>
  <c r="J738" i="17"/>
  <c r="J737" i="17"/>
  <c r="J730" i="17"/>
  <c r="G730" i="17"/>
  <c r="J729" i="17"/>
  <c r="G729" i="17"/>
  <c r="J728" i="17"/>
  <c r="G728" i="17"/>
  <c r="J727" i="17"/>
  <c r="J726" i="17"/>
  <c r="J725" i="17"/>
  <c r="G725" i="17"/>
  <c r="J724" i="17"/>
  <c r="J723" i="17"/>
  <c r="J722" i="17"/>
  <c r="N721" i="17"/>
  <c r="J721" i="17"/>
  <c r="J712" i="17"/>
  <c r="J711" i="17"/>
  <c r="J710" i="17"/>
  <c r="J709" i="17"/>
  <c r="J708" i="17"/>
  <c r="J707" i="17"/>
  <c r="J706" i="17"/>
  <c r="J705" i="17"/>
  <c r="J704" i="17"/>
  <c r="J703" i="17"/>
  <c r="G695" i="17"/>
  <c r="J695" i="17" s="1"/>
  <c r="J694" i="17"/>
  <c r="J693" i="17"/>
  <c r="J692" i="17"/>
  <c r="J691" i="17"/>
  <c r="G690" i="17"/>
  <c r="J690" i="17" s="1"/>
  <c r="J689" i="17"/>
  <c r="J688" i="17"/>
  <c r="J687" i="17"/>
  <c r="J686" i="17"/>
  <c r="J685" i="17"/>
  <c r="J684" i="17"/>
  <c r="J683" i="17"/>
  <c r="N682" i="17"/>
  <c r="J682" i="17"/>
  <c r="N677" i="17"/>
  <c r="F677" i="17"/>
  <c r="I667" i="17"/>
  <c r="I666" i="17"/>
  <c r="I665" i="17"/>
  <c r="I664" i="17"/>
  <c r="N663" i="17"/>
  <c r="I663" i="17"/>
  <c r="I652" i="17"/>
  <c r="I651" i="17"/>
  <c r="I650" i="17"/>
  <c r="I649" i="17"/>
  <c r="I648" i="17"/>
  <c r="I644" i="17"/>
  <c r="N628" i="17"/>
  <c r="I620" i="17"/>
  <c r="H619" i="17"/>
  <c r="I619" i="17" s="1"/>
  <c r="I618" i="17"/>
  <c r="N617" i="17"/>
  <c r="I617" i="17"/>
  <c r="I606" i="17"/>
  <c r="I605" i="17"/>
  <c r="I604" i="17"/>
  <c r="I603" i="17"/>
  <c r="I602" i="17"/>
  <c r="I598" i="17"/>
  <c r="N582" i="17"/>
  <c r="I573" i="17"/>
  <c r="I572" i="17"/>
  <c r="I571" i="17"/>
  <c r="I570" i="17"/>
  <c r="I569" i="17"/>
  <c r="I565" i="17"/>
  <c r="N549" i="17"/>
  <c r="I540" i="17"/>
  <c r="M524" i="17" s="1"/>
  <c r="O521" i="17" s="1"/>
  <c r="N524" i="17"/>
  <c r="I517" i="17"/>
  <c r="N516" i="17"/>
  <c r="M516" i="17"/>
  <c r="O513" i="17" s="1"/>
  <c r="I516" i="17"/>
  <c r="N509" i="17"/>
  <c r="M509" i="17"/>
  <c r="O506" i="17" s="1"/>
  <c r="I509" i="17"/>
  <c r="N501" i="17"/>
  <c r="M501" i="17"/>
  <c r="O498" i="17" s="1"/>
  <c r="N493" i="17"/>
  <c r="M493" i="17"/>
  <c r="O490" i="17"/>
  <c r="N487" i="17"/>
  <c r="I487" i="17"/>
  <c r="I488" i="17" s="1"/>
  <c r="M487" i="17" s="1"/>
  <c r="O484" i="17" s="1"/>
  <c r="N479" i="17"/>
  <c r="M479" i="17"/>
  <c r="O476" i="17" s="1"/>
  <c r="J466" i="17"/>
  <c r="J465" i="17"/>
  <c r="J464" i="17"/>
  <c r="J463" i="17"/>
  <c r="J462" i="17"/>
  <c r="J461" i="17"/>
  <c r="J460" i="17"/>
  <c r="J459" i="17"/>
  <c r="J458" i="17"/>
  <c r="J467" i="17" s="1"/>
  <c r="J453" i="17"/>
  <c r="J448" i="17"/>
  <c r="J447" i="17"/>
  <c r="J446" i="17"/>
  <c r="J445" i="17"/>
  <c r="J444" i="17"/>
  <c r="J443" i="17"/>
  <c r="J442" i="17"/>
  <c r="J441" i="17"/>
  <c r="J434" i="17"/>
  <c r="F433" i="17"/>
  <c r="J433" i="17" s="1"/>
  <c r="N432" i="17"/>
  <c r="J432" i="17"/>
  <c r="H422" i="17"/>
  <c r="N420" i="17"/>
  <c r="M420" i="17"/>
  <c r="O417" i="17" s="1"/>
  <c r="H414" i="17"/>
  <c r="N412" i="17"/>
  <c r="M412" i="17"/>
  <c r="O409" i="17" s="1"/>
  <c r="H404" i="17"/>
  <c r="H405" i="17" s="1"/>
  <c r="M402" i="17" s="1"/>
  <c r="O399" i="17" s="1"/>
  <c r="N402" i="17"/>
  <c r="H397" i="17"/>
  <c r="M394" i="17" s="1"/>
  <c r="O391" i="17" s="1"/>
  <c r="H396" i="17"/>
  <c r="N394" i="17"/>
  <c r="H388" i="17"/>
  <c r="H389" i="17" s="1"/>
  <c r="M386" i="17" s="1"/>
  <c r="O383" i="17" s="1"/>
  <c r="N386" i="17"/>
  <c r="H380" i="17"/>
  <c r="H381" i="17" s="1"/>
  <c r="M378" i="17" s="1"/>
  <c r="O375" i="17" s="1"/>
  <c r="N378" i="17"/>
  <c r="H372" i="17"/>
  <c r="H373" i="17" s="1"/>
  <c r="M370" i="17" s="1"/>
  <c r="O367" i="17" s="1"/>
  <c r="N370" i="17"/>
  <c r="N362" i="17"/>
  <c r="M362" i="17"/>
  <c r="O359" i="17"/>
  <c r="N356" i="17"/>
  <c r="M356" i="17"/>
  <c r="O353" i="17" s="1"/>
  <c r="H346" i="17"/>
  <c r="M344" i="17" s="1"/>
  <c r="O341" i="17" s="1"/>
  <c r="N344" i="17"/>
  <c r="H338" i="17"/>
  <c r="N336" i="17"/>
  <c r="M336" i="17"/>
  <c r="O333" i="17" s="1"/>
  <c r="J330" i="17"/>
  <c r="J329" i="17"/>
  <c r="J328" i="17"/>
  <c r="J327" i="17"/>
  <c r="J331" i="17" s="1"/>
  <c r="M324" i="17" s="1"/>
  <c r="O321" i="17" s="1"/>
  <c r="J326" i="17"/>
  <c r="J325" i="17"/>
  <c r="N324" i="17"/>
  <c r="H317" i="17"/>
  <c r="M314" i="17" s="1"/>
  <c r="O311" i="17" s="1"/>
  <c r="H316" i="17"/>
  <c r="N314" i="17"/>
  <c r="H308" i="17"/>
  <c r="H309" i="17" s="1"/>
  <c r="M306" i="17" s="1"/>
  <c r="O303" i="17" s="1"/>
  <c r="N306" i="17"/>
  <c r="H301" i="17"/>
  <c r="N298" i="17"/>
  <c r="M298" i="17"/>
  <c r="O295" i="17" s="1"/>
  <c r="H293" i="17"/>
  <c r="M290" i="17" s="1"/>
  <c r="O287" i="17" s="1"/>
  <c r="H292" i="17"/>
  <c r="N290" i="17"/>
  <c r="H284" i="17"/>
  <c r="H285" i="17" s="1"/>
  <c r="M283" i="17" s="1"/>
  <c r="O280" i="17" s="1"/>
  <c r="N283" i="17"/>
  <c r="N275" i="17"/>
  <c r="M275" i="17"/>
  <c r="O272" i="17"/>
  <c r="N269" i="17"/>
  <c r="M269" i="17"/>
  <c r="O266" i="17" s="1"/>
  <c r="H260" i="17"/>
  <c r="G253" i="17"/>
  <c r="N252" i="17"/>
  <c r="G252" i="17"/>
  <c r="F245" i="17"/>
  <c r="F244" i="17"/>
  <c r="J244" i="17" s="1"/>
  <c r="F243" i="17"/>
  <c r="J243" i="17" s="1"/>
  <c r="F242" i="17"/>
  <c r="J242" i="17" s="1"/>
  <c r="F241" i="17"/>
  <c r="J241" i="17" s="1"/>
  <c r="F240" i="17"/>
  <c r="J240" i="17" s="1"/>
  <c r="F239" i="17"/>
  <c r="J239" i="17" s="1"/>
  <c r="F238" i="17"/>
  <c r="J238" i="17" s="1"/>
  <c r="F237" i="17"/>
  <c r="J237" i="17" s="1"/>
  <c r="F236" i="17"/>
  <c r="J236" i="17" s="1"/>
  <c r="F235" i="17"/>
  <c r="J235" i="17" s="1"/>
  <c r="F234" i="17"/>
  <c r="J234" i="17" s="1"/>
  <c r="F233" i="17"/>
  <c r="J233" i="17" s="1"/>
  <c r="F232" i="17"/>
  <c r="J232" i="17" s="1"/>
  <c r="J227" i="17"/>
  <c r="J226" i="17"/>
  <c r="J225" i="17"/>
  <c r="J224" i="17"/>
  <c r="J223" i="17"/>
  <c r="J228" i="17" s="1"/>
  <c r="J222" i="17"/>
  <c r="N221" i="17"/>
  <c r="F215" i="17"/>
  <c r="J215" i="17" s="1"/>
  <c r="J214" i="17"/>
  <c r="F214" i="17"/>
  <c r="F213" i="17"/>
  <c r="J213" i="17" s="1"/>
  <c r="J212" i="17"/>
  <c r="F212" i="17"/>
  <c r="F211" i="17"/>
  <c r="J211" i="17" s="1"/>
  <c r="J210" i="17"/>
  <c r="F210" i="17"/>
  <c r="F209" i="17"/>
  <c r="J209" i="17" s="1"/>
  <c r="J208" i="17"/>
  <c r="F208" i="17"/>
  <c r="F207" i="17"/>
  <c r="J207" i="17" s="1"/>
  <c r="J206" i="17"/>
  <c r="F206" i="17"/>
  <c r="F205" i="17"/>
  <c r="J205" i="17" s="1"/>
  <c r="J204" i="17"/>
  <c r="F204" i="17"/>
  <c r="F203" i="17"/>
  <c r="J203" i="17" s="1"/>
  <c r="J202" i="17"/>
  <c r="F202" i="17"/>
  <c r="N201" i="17"/>
  <c r="J194" i="17"/>
  <c r="J193" i="17"/>
  <c r="J192" i="17"/>
  <c r="J191" i="17"/>
  <c r="J190" i="17"/>
  <c r="J189" i="17"/>
  <c r="N188" i="17"/>
  <c r="H179" i="17"/>
  <c r="H174" i="17" s="1"/>
  <c r="N174" i="17"/>
  <c r="I168" i="17"/>
  <c r="N167" i="17"/>
  <c r="I167" i="17"/>
  <c r="I169" i="17" s="1"/>
  <c r="M167" i="17" s="1"/>
  <c r="O164" i="17" s="1"/>
  <c r="N160" i="17"/>
  <c r="M160" i="17"/>
  <c r="G174" i="17" s="1"/>
  <c r="N146" i="17"/>
  <c r="N138" i="17"/>
  <c r="M138" i="17"/>
  <c r="O135" i="17" s="1"/>
  <c r="I131" i="17"/>
  <c r="I130" i="17"/>
  <c r="N129" i="17"/>
  <c r="I129" i="17"/>
  <c r="N121" i="17"/>
  <c r="M121" i="17"/>
  <c r="O118" i="17"/>
  <c r="N115" i="17"/>
  <c r="M115" i="17"/>
  <c r="O112" i="17" s="1"/>
  <c r="N109" i="17"/>
  <c r="M109" i="17"/>
  <c r="O106" i="17" s="1"/>
  <c r="N100" i="17"/>
  <c r="M100" i="17"/>
  <c r="O97" i="17" s="1"/>
  <c r="G151" i="17" s="1"/>
  <c r="H151" i="17" s="1"/>
  <c r="N91" i="17"/>
  <c r="M91" i="17"/>
  <c r="O88" i="17" s="1"/>
  <c r="G150" i="17" s="1"/>
  <c r="H150" i="17" s="1"/>
  <c r="N80" i="17"/>
  <c r="M80" i="17"/>
  <c r="O77" i="17" s="1"/>
  <c r="H149" i="17" s="1"/>
  <c r="H80" i="17"/>
  <c r="G74" i="17"/>
  <c r="G75" i="17" s="1"/>
  <c r="M70" i="17" s="1"/>
  <c r="O67" i="17" s="1"/>
  <c r="H148" i="17" s="1"/>
  <c r="N70" i="17"/>
  <c r="N63" i="17"/>
  <c r="M63" i="17"/>
  <c r="O60" i="17" s="1"/>
  <c r="G147" i="17" s="1"/>
  <c r="H147" i="17" s="1"/>
  <c r="N58" i="17"/>
  <c r="M58" i="17"/>
  <c r="O55" i="17" s="1"/>
  <c r="G146" i="17" s="1"/>
  <c r="H146" i="17" s="1"/>
  <c r="N47" i="17"/>
  <c r="N42" i="17"/>
  <c r="M42" i="17"/>
  <c r="O39" i="17"/>
  <c r="J30" i="17"/>
  <c r="N29" i="17"/>
  <c r="J29" i="17"/>
  <c r="G33" i="17" s="1"/>
  <c r="G34" i="17" s="1"/>
  <c r="M29" i="17" s="1"/>
  <c r="O26" i="17" s="1"/>
  <c r="N22" i="17"/>
  <c r="M22" i="17"/>
  <c r="O19" i="17" s="1"/>
  <c r="N15" i="17"/>
  <c r="M15" i="17"/>
  <c r="F47" i="17" s="1"/>
  <c r="M47" i="17" s="1"/>
  <c r="O44" i="17" s="1"/>
  <c r="G17" i="16"/>
  <c r="G25" i="16" s="1"/>
  <c r="H7" i="15" s="1"/>
  <c r="L345" i="14"/>
  <c r="I345" i="14"/>
  <c r="L344" i="14"/>
  <c r="I344" i="14"/>
  <c r="L343" i="14"/>
  <c r="I343" i="14"/>
  <c r="L342" i="14"/>
  <c r="I342" i="14"/>
  <c r="L341" i="14"/>
  <c r="I341" i="14"/>
  <c r="L340" i="14"/>
  <c r="I340" i="14"/>
  <c r="L339" i="14"/>
  <c r="I339" i="14"/>
  <c r="L338" i="14"/>
  <c r="I338" i="14"/>
  <c r="L337" i="14"/>
  <c r="I337" i="14"/>
  <c r="L336" i="14"/>
  <c r="I336" i="14"/>
  <c r="L335" i="14"/>
  <c r="I335" i="14"/>
  <c r="L334" i="14"/>
  <c r="I334" i="14"/>
  <c r="L333" i="14"/>
  <c r="I333" i="14"/>
  <c r="L332" i="14"/>
  <c r="I332" i="14"/>
  <c r="L331" i="14"/>
  <c r="I331" i="14"/>
  <c r="L330" i="14"/>
  <c r="I330" i="14"/>
  <c r="L329" i="14"/>
  <c r="I329" i="14"/>
  <c r="L328" i="14"/>
  <c r="I328" i="14"/>
  <c r="L327" i="14"/>
  <c r="I327" i="14"/>
  <c r="L326" i="14"/>
  <c r="I326" i="14"/>
  <c r="L325" i="14"/>
  <c r="I325" i="14"/>
  <c r="L324" i="14"/>
  <c r="I324" i="14"/>
  <c r="L323" i="14"/>
  <c r="I323" i="14"/>
  <c r="L322" i="14"/>
  <c r="I322" i="14"/>
  <c r="L321" i="14"/>
  <c r="I321" i="14"/>
  <c r="L320" i="14"/>
  <c r="I320" i="14"/>
  <c r="L319" i="14"/>
  <c r="I319" i="14"/>
  <c r="L318" i="14"/>
  <c r="I318" i="14"/>
  <c r="L317" i="14"/>
  <c r="I317" i="14"/>
  <c r="L316" i="14"/>
  <c r="I316" i="14"/>
  <c r="L315" i="14"/>
  <c r="I315" i="14"/>
  <c r="L314" i="14"/>
  <c r="I314" i="14"/>
  <c r="L313" i="14"/>
  <c r="I313" i="14"/>
  <c r="L312" i="14"/>
  <c r="I312" i="14"/>
  <c r="L311" i="14"/>
  <c r="I311" i="14"/>
  <c r="L310" i="14"/>
  <c r="I310" i="14"/>
  <c r="L309" i="14"/>
  <c r="I309" i="14"/>
  <c r="L308" i="14"/>
  <c r="I308" i="14"/>
  <c r="L307" i="14"/>
  <c r="I307" i="14"/>
  <c r="L306" i="14"/>
  <c r="I306" i="14"/>
  <c r="L305" i="14"/>
  <c r="I305" i="14"/>
  <c r="L304" i="14"/>
  <c r="I304" i="14"/>
  <c r="L303" i="14"/>
  <c r="I303" i="14"/>
  <c r="L302" i="14"/>
  <c r="I302" i="14"/>
  <c r="L301" i="14"/>
  <c r="I301" i="14"/>
  <c r="L300" i="14"/>
  <c r="I300" i="14"/>
  <c r="L299" i="14"/>
  <c r="I299" i="14"/>
  <c r="L298" i="14"/>
  <c r="I298" i="14"/>
  <c r="L297" i="14"/>
  <c r="I297" i="14"/>
  <c r="L296" i="14"/>
  <c r="I296" i="14"/>
  <c r="L295" i="14"/>
  <c r="I295" i="14"/>
  <c r="L294" i="14"/>
  <c r="I294" i="14"/>
  <c r="L293" i="14"/>
  <c r="I293" i="14"/>
  <c r="L292" i="14"/>
  <c r="I292" i="14"/>
  <c r="L291" i="14"/>
  <c r="I291" i="14"/>
  <c r="L290" i="14"/>
  <c r="I290" i="14"/>
  <c r="L289" i="14"/>
  <c r="I289" i="14"/>
  <c r="L288" i="14"/>
  <c r="I288" i="14"/>
  <c r="L287" i="14"/>
  <c r="I287" i="14"/>
  <c r="L286" i="14"/>
  <c r="I286" i="14"/>
  <c r="L285" i="14"/>
  <c r="I285" i="14"/>
  <c r="L284" i="14"/>
  <c r="I284" i="14"/>
  <c r="L283" i="14"/>
  <c r="I283" i="14"/>
  <c r="L282" i="14"/>
  <c r="I282" i="14"/>
  <c r="L281" i="14"/>
  <c r="I281" i="14"/>
  <c r="L280" i="14"/>
  <c r="I280" i="14"/>
  <c r="L279" i="14"/>
  <c r="I279" i="14"/>
  <c r="L278" i="14"/>
  <c r="I278" i="14"/>
  <c r="L277" i="14"/>
  <c r="I277" i="14"/>
  <c r="L276" i="14"/>
  <c r="I276" i="14"/>
  <c r="L275" i="14"/>
  <c r="I275" i="14"/>
  <c r="L274" i="14"/>
  <c r="I274" i="14"/>
  <c r="L273" i="14"/>
  <c r="I273" i="14"/>
  <c r="L272" i="14"/>
  <c r="I272" i="14"/>
  <c r="L271" i="14"/>
  <c r="I271" i="14"/>
  <c r="L270" i="14"/>
  <c r="I270" i="14"/>
  <c r="L269" i="14"/>
  <c r="I269" i="14"/>
  <c r="L268" i="14"/>
  <c r="I268" i="14"/>
  <c r="L267" i="14"/>
  <c r="I267" i="14"/>
  <c r="L266" i="14"/>
  <c r="I266" i="14"/>
  <c r="L265" i="14"/>
  <c r="I265" i="14"/>
  <c r="L264" i="14"/>
  <c r="I264" i="14"/>
  <c r="L263" i="14"/>
  <c r="I263" i="14"/>
  <c r="L262" i="14"/>
  <c r="I262" i="14"/>
  <c r="L261" i="14"/>
  <c r="I261" i="14"/>
  <c r="L260" i="14"/>
  <c r="I260" i="14"/>
  <c r="L259" i="14"/>
  <c r="I259" i="14"/>
  <c r="L258" i="14"/>
  <c r="I258" i="14"/>
  <c r="L257" i="14"/>
  <c r="I257" i="14"/>
  <c r="L256" i="14"/>
  <c r="I256" i="14"/>
  <c r="L255" i="14"/>
  <c r="I255" i="14"/>
  <c r="L254" i="14"/>
  <c r="I254" i="14"/>
  <c r="L253" i="14"/>
  <c r="I253" i="14"/>
  <c r="L252" i="14"/>
  <c r="I252" i="14"/>
  <c r="L251" i="14"/>
  <c r="I251" i="14"/>
  <c r="L250" i="14"/>
  <c r="I250" i="14"/>
  <c r="L249" i="14"/>
  <c r="I249" i="14"/>
  <c r="L248" i="14"/>
  <c r="I248" i="14"/>
  <c r="L247" i="14"/>
  <c r="I247" i="14"/>
  <c r="L246" i="14"/>
  <c r="I246" i="14"/>
  <c r="L245" i="14"/>
  <c r="I245" i="14"/>
  <c r="L244" i="14"/>
  <c r="I244" i="14"/>
  <c r="L243" i="14"/>
  <c r="I243" i="14"/>
  <c r="L242" i="14"/>
  <c r="I242" i="14"/>
  <c r="L241" i="14"/>
  <c r="I241" i="14"/>
  <c r="L240" i="14"/>
  <c r="I240" i="14"/>
  <c r="L239" i="14"/>
  <c r="I239" i="14"/>
  <c r="L238" i="14"/>
  <c r="I238" i="14"/>
  <c r="L237" i="14"/>
  <c r="I237" i="14"/>
  <c r="L236" i="14"/>
  <c r="I236" i="14"/>
  <c r="L235" i="14"/>
  <c r="I235" i="14"/>
  <c r="L234" i="14"/>
  <c r="I234" i="14"/>
  <c r="L233" i="14"/>
  <c r="I233" i="14"/>
  <c r="L232" i="14"/>
  <c r="I232" i="14"/>
  <c r="L231" i="14"/>
  <c r="I231" i="14"/>
  <c r="L230" i="14"/>
  <c r="I230" i="14"/>
  <c r="L229" i="14"/>
  <c r="I229" i="14"/>
  <c r="L228" i="14"/>
  <c r="I228" i="14"/>
  <c r="L227" i="14"/>
  <c r="I227" i="14"/>
  <c r="L226" i="14"/>
  <c r="I226" i="14"/>
  <c r="L225" i="14"/>
  <c r="I225" i="14"/>
  <c r="L224" i="14"/>
  <c r="I224" i="14"/>
  <c r="L223" i="14"/>
  <c r="I223" i="14"/>
  <c r="L222" i="14"/>
  <c r="I222" i="14"/>
  <c r="L221" i="14"/>
  <c r="I221" i="14"/>
  <c r="L220" i="14"/>
  <c r="I220" i="14"/>
  <c r="L219" i="14"/>
  <c r="I219" i="14"/>
  <c r="L218" i="14"/>
  <c r="I218" i="14"/>
  <c r="L217" i="14"/>
  <c r="I217" i="14"/>
  <c r="L216" i="14"/>
  <c r="I216" i="14"/>
  <c r="L215" i="14"/>
  <c r="I215" i="14"/>
  <c r="L214" i="14"/>
  <c r="I214" i="14"/>
  <c r="L213" i="14"/>
  <c r="I213" i="14"/>
  <c r="L212" i="14"/>
  <c r="I212" i="14"/>
  <c r="L211" i="14"/>
  <c r="I211" i="14"/>
  <c r="L210" i="14"/>
  <c r="I210" i="14"/>
  <c r="L209" i="14"/>
  <c r="I209" i="14"/>
  <c r="L208" i="14"/>
  <c r="I208" i="14"/>
  <c r="L207" i="14"/>
  <c r="I207" i="14"/>
  <c r="L206" i="14"/>
  <c r="I206" i="14"/>
  <c r="L205" i="14"/>
  <c r="I205" i="14"/>
  <c r="L204" i="14"/>
  <c r="I204" i="14"/>
  <c r="L203" i="14"/>
  <c r="I203" i="14"/>
  <c r="L202" i="14"/>
  <c r="I202" i="14"/>
  <c r="L201" i="14"/>
  <c r="I201" i="14"/>
  <c r="L200" i="14"/>
  <c r="I200" i="14"/>
  <c r="L199" i="14"/>
  <c r="I199" i="14"/>
  <c r="L198" i="14"/>
  <c r="I198" i="14"/>
  <c r="L197" i="14"/>
  <c r="I197" i="14"/>
  <c r="L196" i="14"/>
  <c r="I196" i="14"/>
  <c r="L195" i="14"/>
  <c r="I195" i="14"/>
  <c r="L194" i="14"/>
  <c r="I194" i="14"/>
  <c r="L193" i="14"/>
  <c r="I193" i="14"/>
  <c r="L192" i="14"/>
  <c r="I192" i="14"/>
  <c r="L191" i="14"/>
  <c r="I191" i="14"/>
  <c r="L190" i="14"/>
  <c r="I190" i="14"/>
  <c r="L189" i="14"/>
  <c r="I189" i="14"/>
  <c r="L188" i="14"/>
  <c r="I188" i="14"/>
  <c r="L187" i="14"/>
  <c r="I187" i="14"/>
  <c r="L186" i="14"/>
  <c r="I186" i="14"/>
  <c r="L185" i="14"/>
  <c r="I185" i="14"/>
  <c r="L184" i="14"/>
  <c r="I184" i="14"/>
  <c r="L183" i="14"/>
  <c r="I183" i="14"/>
  <c r="L182" i="14"/>
  <c r="I182" i="14"/>
  <c r="L181" i="14"/>
  <c r="I181" i="14"/>
  <c r="L180" i="14"/>
  <c r="I180" i="14"/>
  <c r="L179" i="14"/>
  <c r="I179" i="14"/>
  <c r="L178" i="14"/>
  <c r="I178" i="14"/>
  <c r="L177" i="14"/>
  <c r="I177" i="14"/>
  <c r="L176" i="14"/>
  <c r="I176" i="14"/>
  <c r="L175" i="14"/>
  <c r="I175" i="14"/>
  <c r="L174" i="14"/>
  <c r="I174" i="14"/>
  <c r="L173" i="14"/>
  <c r="I173" i="14"/>
  <c r="L172" i="14"/>
  <c r="I172" i="14"/>
  <c r="L171" i="14"/>
  <c r="I171" i="14"/>
  <c r="L170" i="14"/>
  <c r="I170" i="14"/>
  <c r="L169" i="14"/>
  <c r="I169" i="14"/>
  <c r="L168" i="14"/>
  <c r="I168" i="14"/>
  <c r="L167" i="14"/>
  <c r="I167" i="14"/>
  <c r="L166" i="14"/>
  <c r="I166" i="14"/>
  <c r="L165" i="14"/>
  <c r="I165" i="14"/>
  <c r="L164" i="14"/>
  <c r="I164" i="14"/>
  <c r="L163" i="14"/>
  <c r="I163" i="14"/>
  <c r="L162" i="14"/>
  <c r="I162" i="14"/>
  <c r="L161" i="14"/>
  <c r="I161" i="14"/>
  <c r="L160" i="14"/>
  <c r="I160" i="14"/>
  <c r="L159" i="14"/>
  <c r="I159" i="14"/>
  <c r="L158" i="14"/>
  <c r="I158" i="14"/>
  <c r="L157" i="14"/>
  <c r="I157" i="14"/>
  <c r="L156" i="14"/>
  <c r="I156" i="14"/>
  <c r="L155" i="14"/>
  <c r="I155" i="14"/>
  <c r="L154" i="14"/>
  <c r="I154" i="14"/>
  <c r="L153" i="14"/>
  <c r="I153" i="14"/>
  <c r="L152" i="14"/>
  <c r="I152" i="14"/>
  <c r="L151" i="14"/>
  <c r="I151" i="14"/>
  <c r="L150" i="14"/>
  <c r="I150" i="14"/>
  <c r="L149" i="14"/>
  <c r="I149" i="14"/>
  <c r="L148" i="14"/>
  <c r="I148" i="14"/>
  <c r="L147" i="14"/>
  <c r="I147" i="14"/>
  <c r="L146" i="14"/>
  <c r="I146" i="14"/>
  <c r="L145" i="14"/>
  <c r="I145" i="14"/>
  <c r="L144" i="14"/>
  <c r="I144" i="14"/>
  <c r="L143" i="14"/>
  <c r="I143" i="14"/>
  <c r="L142" i="14"/>
  <c r="I142" i="14"/>
  <c r="L141" i="14"/>
  <c r="I141" i="14"/>
  <c r="L140" i="14"/>
  <c r="I140" i="14"/>
  <c r="L139" i="14"/>
  <c r="I139" i="14"/>
  <c r="L138" i="14"/>
  <c r="I138" i="14"/>
  <c r="L137" i="14"/>
  <c r="I137" i="14"/>
  <c r="L136" i="14"/>
  <c r="I136" i="14"/>
  <c r="L135" i="14"/>
  <c r="I135" i="14"/>
  <c r="L134" i="14"/>
  <c r="I134" i="14"/>
  <c r="L133" i="14"/>
  <c r="I133" i="14"/>
  <c r="L132" i="14"/>
  <c r="I132" i="14"/>
  <c r="L131" i="14"/>
  <c r="I131" i="14"/>
  <c r="L130" i="14"/>
  <c r="I130" i="14"/>
  <c r="L129" i="14"/>
  <c r="I129" i="14"/>
  <c r="L128" i="14"/>
  <c r="I128" i="14"/>
  <c r="L127" i="14"/>
  <c r="I127" i="14"/>
  <c r="L126" i="14"/>
  <c r="I126" i="14"/>
  <c r="L125" i="14"/>
  <c r="I125" i="14"/>
  <c r="L124" i="14"/>
  <c r="I124" i="14"/>
  <c r="L123" i="14"/>
  <c r="I123" i="14"/>
  <c r="L122" i="14"/>
  <c r="I122" i="14"/>
  <c r="L121" i="14"/>
  <c r="I121" i="14"/>
  <c r="L120" i="14"/>
  <c r="I120" i="14"/>
  <c r="L119" i="14"/>
  <c r="I119" i="14"/>
  <c r="L118" i="14"/>
  <c r="I118" i="14"/>
  <c r="L117" i="14"/>
  <c r="I117" i="14"/>
  <c r="L116" i="14"/>
  <c r="I116" i="14"/>
  <c r="L115" i="14"/>
  <c r="I115" i="14"/>
  <c r="L114" i="14"/>
  <c r="I114" i="14"/>
  <c r="L113" i="14"/>
  <c r="I113" i="14"/>
  <c r="L112" i="14"/>
  <c r="I112" i="14"/>
  <c r="L111" i="14"/>
  <c r="I111" i="14"/>
  <c r="L110" i="14"/>
  <c r="I110" i="14"/>
  <c r="L109" i="14"/>
  <c r="I109" i="14"/>
  <c r="L108" i="14"/>
  <c r="I108" i="14"/>
  <c r="L107" i="14"/>
  <c r="I107" i="14"/>
  <c r="L106" i="14"/>
  <c r="I106" i="14"/>
  <c r="L105" i="14"/>
  <c r="I105" i="14"/>
  <c r="L104" i="14"/>
  <c r="I104" i="14"/>
  <c r="L103" i="14"/>
  <c r="I103" i="14"/>
  <c r="L102" i="14"/>
  <c r="I102" i="14"/>
  <c r="L101" i="14"/>
  <c r="I101" i="14"/>
  <c r="L100" i="14"/>
  <c r="I100" i="14"/>
  <c r="L99" i="14"/>
  <c r="I99" i="14"/>
  <c r="L98" i="14"/>
  <c r="I98" i="14"/>
  <c r="L97" i="14"/>
  <c r="I97" i="14"/>
  <c r="L96" i="14"/>
  <c r="I96" i="14"/>
  <c r="L95" i="14"/>
  <c r="I95" i="14"/>
  <c r="L94" i="14"/>
  <c r="I94" i="14"/>
  <c r="L93" i="14"/>
  <c r="I93" i="14"/>
  <c r="L92" i="14"/>
  <c r="I92" i="14"/>
  <c r="L91" i="14"/>
  <c r="I91" i="14"/>
  <c r="L90" i="14"/>
  <c r="I90" i="14"/>
  <c r="L89" i="14"/>
  <c r="I89" i="14"/>
  <c r="L88" i="14"/>
  <c r="I88" i="14"/>
  <c r="L87" i="14"/>
  <c r="I87" i="14"/>
  <c r="L86" i="14"/>
  <c r="I86" i="14"/>
  <c r="L85" i="14"/>
  <c r="I85" i="14"/>
  <c r="L84" i="14"/>
  <c r="I84" i="14"/>
  <c r="L83" i="14"/>
  <c r="I83" i="14"/>
  <c r="L82" i="14"/>
  <c r="I82" i="14"/>
  <c r="L81" i="14"/>
  <c r="I81" i="14"/>
  <c r="L80" i="14"/>
  <c r="I80" i="14"/>
  <c r="L79" i="14"/>
  <c r="I79" i="14"/>
  <c r="L78" i="14"/>
  <c r="I78" i="14"/>
  <c r="L77" i="14"/>
  <c r="I77" i="14"/>
  <c r="L76" i="14"/>
  <c r="I76" i="14"/>
  <c r="L75" i="14"/>
  <c r="I75" i="14"/>
  <c r="L74" i="14"/>
  <c r="I74" i="14"/>
  <c r="L73" i="14"/>
  <c r="I73" i="14"/>
  <c r="L72" i="14"/>
  <c r="I72" i="14"/>
  <c r="L71" i="14"/>
  <c r="I71" i="14"/>
  <c r="L70" i="14"/>
  <c r="I70" i="14"/>
  <c r="L69" i="14"/>
  <c r="I69" i="14"/>
  <c r="L68" i="14"/>
  <c r="I68" i="14"/>
  <c r="L67" i="14"/>
  <c r="I67" i="14"/>
  <c r="L66" i="14"/>
  <c r="I66" i="14"/>
  <c r="L65" i="14"/>
  <c r="I65" i="14"/>
  <c r="L64" i="14"/>
  <c r="I64" i="14"/>
  <c r="L63" i="14"/>
  <c r="I63" i="14"/>
  <c r="L62" i="14"/>
  <c r="I62" i="14"/>
  <c r="L61" i="14"/>
  <c r="I61" i="14"/>
  <c r="L60" i="14"/>
  <c r="I60" i="14"/>
  <c r="L59" i="14"/>
  <c r="I59" i="14"/>
  <c r="L58" i="14"/>
  <c r="I58" i="14"/>
  <c r="L57" i="14"/>
  <c r="I57" i="14"/>
  <c r="L56" i="14"/>
  <c r="I56" i="14"/>
  <c r="L55" i="14"/>
  <c r="I55" i="14"/>
  <c r="L54" i="14"/>
  <c r="I54" i="14"/>
  <c r="L53" i="14"/>
  <c r="I53" i="14"/>
  <c r="L52" i="14"/>
  <c r="I52" i="14"/>
  <c r="L51" i="14"/>
  <c r="I51" i="14"/>
  <c r="L50" i="14"/>
  <c r="I50" i="14"/>
  <c r="L49" i="14"/>
  <c r="I49" i="14"/>
  <c r="L48" i="14"/>
  <c r="I48" i="14"/>
  <c r="L47" i="14"/>
  <c r="I47" i="14"/>
  <c r="L46" i="14"/>
  <c r="I46" i="14"/>
  <c r="L45" i="14"/>
  <c r="I45" i="14"/>
  <c r="L44" i="14"/>
  <c r="I44" i="14"/>
  <c r="L43" i="14"/>
  <c r="I43" i="14"/>
  <c r="L42" i="14"/>
  <c r="I42" i="14"/>
  <c r="L41" i="14"/>
  <c r="I41" i="14"/>
  <c r="L40" i="14"/>
  <c r="I40" i="14"/>
  <c r="L39" i="14"/>
  <c r="I39" i="14"/>
  <c r="L38" i="14"/>
  <c r="I38" i="14"/>
  <c r="L37" i="14"/>
  <c r="I37" i="14"/>
  <c r="L36" i="14"/>
  <c r="I36" i="14"/>
  <c r="L35" i="14"/>
  <c r="I35" i="14"/>
  <c r="L34" i="14"/>
  <c r="I34" i="14"/>
  <c r="L33" i="14"/>
  <c r="I33" i="14"/>
  <c r="L32" i="14"/>
  <c r="I32" i="14"/>
  <c r="L31" i="14"/>
  <c r="I31" i="14"/>
  <c r="L30" i="14"/>
  <c r="I30" i="14"/>
  <c r="L29" i="14"/>
  <c r="I29" i="14"/>
  <c r="L28" i="14"/>
  <c r="I28" i="14"/>
  <c r="L27" i="14"/>
  <c r="I27" i="14"/>
  <c r="L26" i="14"/>
  <c r="I26" i="14"/>
  <c r="L25" i="14"/>
  <c r="I25" i="14"/>
  <c r="L24" i="14"/>
  <c r="I24" i="14"/>
  <c r="L23" i="14"/>
  <c r="I23" i="14"/>
  <c r="L22" i="14"/>
  <c r="I22" i="14"/>
  <c r="L21" i="14"/>
  <c r="I21" i="14"/>
  <c r="L20" i="14"/>
  <c r="I20" i="14"/>
  <c r="L19" i="14"/>
  <c r="I19" i="14"/>
  <c r="L18" i="14"/>
  <c r="I18" i="14"/>
  <c r="L17" i="14"/>
  <c r="I17" i="14"/>
  <c r="L16" i="14"/>
  <c r="I16" i="14"/>
  <c r="L15" i="14"/>
  <c r="I15" i="14"/>
  <c r="L14" i="14"/>
  <c r="I14" i="14"/>
  <c r="L13" i="14"/>
  <c r="I13" i="14"/>
  <c r="K221" i="13"/>
  <c r="K220" i="13"/>
  <c r="K219" i="13"/>
  <c r="K218" i="13"/>
  <c r="K217" i="13"/>
  <c r="K216" i="13"/>
  <c r="K215" i="13"/>
  <c r="K214" i="13"/>
  <c r="K213" i="13"/>
  <c r="K212" i="13"/>
  <c r="K211" i="13"/>
  <c r="K210" i="13"/>
  <c r="K209" i="13"/>
  <c r="K208" i="13"/>
  <c r="K207" i="13"/>
  <c r="K206" i="13"/>
  <c r="K205" i="13"/>
  <c r="K204" i="13"/>
  <c r="K203" i="13"/>
  <c r="K202" i="13"/>
  <c r="K201" i="13"/>
  <c r="K200" i="13"/>
  <c r="K199" i="13"/>
  <c r="K198" i="13"/>
  <c r="K197" i="13"/>
  <c r="K196" i="13"/>
  <c r="K195" i="13"/>
  <c r="K194" i="13"/>
  <c r="K193" i="13"/>
  <c r="K192" i="13"/>
  <c r="K191" i="13"/>
  <c r="K190" i="13"/>
  <c r="K189" i="13"/>
  <c r="K188" i="13"/>
  <c r="K187" i="13"/>
  <c r="K186" i="13"/>
  <c r="K185" i="13"/>
  <c r="K184" i="13"/>
  <c r="K183" i="13"/>
  <c r="K182" i="13"/>
  <c r="K181" i="13"/>
  <c r="K180" i="13"/>
  <c r="K179" i="13"/>
  <c r="K178" i="13"/>
  <c r="K177" i="13"/>
  <c r="K176" i="13"/>
  <c r="K175" i="13"/>
  <c r="K174" i="13"/>
  <c r="K173" i="13"/>
  <c r="K172" i="13"/>
  <c r="K171" i="13"/>
  <c r="K170" i="13"/>
  <c r="K169" i="13"/>
  <c r="K168" i="13"/>
  <c r="K167" i="13"/>
  <c r="K166" i="13"/>
  <c r="K165" i="13"/>
  <c r="K164" i="13"/>
  <c r="K163" i="13"/>
  <c r="K162" i="13"/>
  <c r="K161" i="13"/>
  <c r="K160" i="13"/>
  <c r="K159" i="13"/>
  <c r="K158" i="13"/>
  <c r="K157" i="13"/>
  <c r="K156" i="13"/>
  <c r="K155" i="13"/>
  <c r="K154" i="13"/>
  <c r="K153" i="13"/>
  <c r="K152" i="13"/>
  <c r="K151" i="13"/>
  <c r="K150" i="13"/>
  <c r="K149" i="13"/>
  <c r="K148" i="13"/>
  <c r="K147" i="13"/>
  <c r="K146" i="13"/>
  <c r="K145" i="13"/>
  <c r="K144" i="13"/>
  <c r="K143" i="13"/>
  <c r="K142" i="13"/>
  <c r="K141" i="13"/>
  <c r="K140" i="13"/>
  <c r="K139" i="13"/>
  <c r="K138" i="13"/>
  <c r="K137" i="13"/>
  <c r="K136" i="13"/>
  <c r="K135" i="13"/>
  <c r="K134" i="13"/>
  <c r="K133" i="13"/>
  <c r="K132" i="13"/>
  <c r="K131" i="13"/>
  <c r="K130" i="13"/>
  <c r="K129" i="13"/>
  <c r="K128" i="13"/>
  <c r="K127" i="13"/>
  <c r="K126" i="13"/>
  <c r="K125" i="13"/>
  <c r="K124" i="13"/>
  <c r="K123" i="13"/>
  <c r="K122" i="13"/>
  <c r="K121" i="13"/>
  <c r="K120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J750" i="17" l="1"/>
  <c r="J811" i="17"/>
  <c r="J814" i="17" s="1"/>
  <c r="M778" i="17" s="1"/>
  <c r="O775" i="17" s="1"/>
  <c r="J976" i="17"/>
  <c r="K7" i="13"/>
  <c r="I574" i="17"/>
  <c r="I577" i="17" s="1"/>
  <c r="M549" i="17" s="1"/>
  <c r="O546" i="17" s="1"/>
  <c r="I607" i="17"/>
  <c r="I610" i="17" s="1"/>
  <c r="M582" i="17" s="1"/>
  <c r="O579" i="17" s="1"/>
  <c r="I653" i="17"/>
  <c r="I656" i="17" s="1"/>
  <c r="M628" i="17" s="1"/>
  <c r="O625" i="17" s="1"/>
  <c r="J713" i="17"/>
  <c r="J828" i="17"/>
  <c r="M819" i="17" s="1"/>
  <c r="O816" i="17" s="1"/>
  <c r="H1000" i="17"/>
  <c r="M998" i="17" s="1"/>
  <c r="O995" i="17" s="1"/>
  <c r="I1497" i="17"/>
  <c r="F7" i="1"/>
  <c r="L8" i="14"/>
  <c r="M129" i="17"/>
  <c r="O126" i="17" s="1"/>
  <c r="H152" i="17" s="1"/>
  <c r="J196" i="17"/>
  <c r="M188" i="17" s="1"/>
  <c r="J216" i="17"/>
  <c r="M201" i="17" s="1"/>
  <c r="J435" i="17"/>
  <c r="J449" i="17"/>
  <c r="J469" i="17" s="1"/>
  <c r="I668" i="17"/>
  <c r="M663" i="17" s="1"/>
  <c r="O660" i="17" s="1"/>
  <c r="J697" i="17"/>
  <c r="J716" i="17" s="1"/>
  <c r="M682" i="17" s="1"/>
  <c r="O679" i="17" s="1"/>
  <c r="J1488" i="17"/>
  <c r="J16" i="18"/>
  <c r="I7" i="3"/>
  <c r="J731" i="17"/>
  <c r="J874" i="17"/>
  <c r="M872" i="17" s="1"/>
  <c r="O869" i="17" s="1"/>
  <c r="J470" i="17"/>
  <c r="M432" i="17" s="1"/>
  <c r="O429" i="17" s="1"/>
  <c r="G677" i="17" s="1"/>
  <c r="I677" i="17" s="1"/>
  <c r="M677" i="17" s="1"/>
  <c r="O674" i="17" s="1"/>
  <c r="J867" i="17"/>
  <c r="M864" i="17" s="1"/>
  <c r="O861" i="17" s="1"/>
  <c r="M174" i="17"/>
  <c r="O171" i="17" s="1"/>
  <c r="I621" i="17"/>
  <c r="M617" i="17" s="1"/>
  <c r="O614" i="17" s="1"/>
  <c r="M1484" i="17"/>
  <c r="O1481" i="17" s="1"/>
  <c r="I1498" i="17"/>
  <c r="I1499" i="17" s="1"/>
  <c r="M1493" i="17" s="1"/>
  <c r="O1490" i="17" s="1"/>
  <c r="J969" i="17"/>
  <c r="J982" i="17"/>
  <c r="O1705" i="17"/>
  <c r="J1727" i="17"/>
  <c r="J1725" i="17"/>
  <c r="O1691" i="17"/>
  <c r="O1620" i="17"/>
  <c r="J1715" i="17"/>
  <c r="H253" i="17"/>
  <c r="O198" i="17"/>
  <c r="H153" i="17"/>
  <c r="M146" i="17" s="1"/>
  <c r="O143" i="17" s="1"/>
  <c r="O1649" i="17"/>
  <c r="J1719" i="17"/>
  <c r="J245" i="17"/>
  <c r="J247" i="17" s="1"/>
  <c r="M221" i="17" s="1"/>
  <c r="O218" i="17" s="1"/>
  <c r="H252" i="17"/>
  <c r="O185" i="17"/>
  <c r="J753" i="17"/>
  <c r="M721" i="17" s="1"/>
  <c r="O718" i="17" s="1"/>
  <c r="J1717" i="17"/>
  <c r="O1634" i="17"/>
  <c r="O1627" i="17"/>
  <c r="O1641" i="17"/>
  <c r="O1698" i="17"/>
  <c r="O12" i="17"/>
  <c r="J2027" i="17"/>
  <c r="J2029" i="17" s="1"/>
  <c r="M2027" i="17" s="1"/>
  <c r="O2024" i="17" s="1"/>
  <c r="O157" i="17"/>
  <c r="J983" i="17" l="1"/>
  <c r="J984" i="17" s="1"/>
  <c r="M974" i="17" s="1"/>
  <c r="O971" i="17" s="1"/>
  <c r="M962" i="17"/>
  <c r="O959" i="17" s="1"/>
  <c r="J1728" i="17"/>
  <c r="M1715" i="17" s="1"/>
  <c r="O1712" i="17" s="1"/>
  <c r="H254" i="17"/>
  <c r="H262" i="17" s="1"/>
  <c r="M252" i="17" s="1"/>
  <c r="O249" i="17" s="1"/>
  <c r="H948" i="17"/>
  <c r="M948" i="17" s="1"/>
  <c r="O945" i="17" s="1"/>
  <c r="G760" i="17"/>
  <c r="M760" i="17" s="1"/>
  <c r="O757" i="17" s="1"/>
  <c r="H943" i="17"/>
  <c r="M943" i="17" s="1"/>
  <c r="O940" i="17" s="1"/>
  <c r="H953" i="17"/>
  <c r="M953" i="17" s="1"/>
  <c r="O950" i="17" s="1"/>
  <c r="I303" i="3" l="1"/>
  <c r="I302" i="3" s="1"/>
  <c r="F26" i="1" s="1"/>
  <c r="D40" i="15" s="1"/>
  <c r="H40" i="15" s="1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7" i="3"/>
  <c r="I286" i="3"/>
  <c r="I285" i="3" s="1"/>
  <c r="I284" i="3"/>
  <c r="I283" i="3"/>
  <c r="I282" i="3"/>
  <c r="I281" i="3"/>
  <c r="I280" i="3"/>
  <c r="I279" i="3"/>
  <c r="I277" i="3"/>
  <c r="I276" i="3" s="1"/>
  <c r="I275" i="3"/>
  <c r="I274" i="3"/>
  <c r="I273" i="3" s="1"/>
  <c r="I272" i="3"/>
  <c r="I271" i="3"/>
  <c r="I270" i="3"/>
  <c r="I269" i="3"/>
  <c r="I268" i="3"/>
  <c r="I267" i="3"/>
  <c r="I266" i="3"/>
  <c r="I265" i="3"/>
  <c r="I264" i="3"/>
  <c r="I263" i="3"/>
  <c r="I262" i="3"/>
  <c r="I261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0" i="3"/>
  <c r="I239" i="3"/>
  <c r="I238" i="3"/>
  <c r="I237" i="3"/>
  <c r="I236" i="3"/>
  <c r="I235" i="3"/>
  <c r="I233" i="3"/>
  <c r="I232" i="3"/>
  <c r="I231" i="3"/>
  <c r="I230" i="3"/>
  <c r="I229" i="3"/>
  <c r="I228" i="3"/>
  <c r="I227" i="3"/>
  <c r="I226" i="3"/>
  <c r="I225" i="3"/>
  <c r="I223" i="3"/>
  <c r="I222" i="3"/>
  <c r="I220" i="3"/>
  <c r="I219" i="3"/>
  <c r="I216" i="3"/>
  <c r="I215" i="3"/>
  <c r="I214" i="3" s="1"/>
  <c r="I213" i="3"/>
  <c r="I212" i="3"/>
  <c r="I211" i="3"/>
  <c r="I209" i="3"/>
  <c r="I208" i="3" s="1"/>
  <c r="I206" i="3"/>
  <c r="I205" i="3"/>
  <c r="I204" i="3"/>
  <c r="I203" i="3"/>
  <c r="I202" i="3"/>
  <c r="I201" i="3"/>
  <c r="I200" i="3"/>
  <c r="I199" i="3"/>
  <c r="I198" i="3"/>
  <c r="I196" i="3"/>
  <c r="I195" i="3" s="1"/>
  <c r="I194" i="3"/>
  <c r="I193" i="3"/>
  <c r="I192" i="3"/>
  <c r="I191" i="3"/>
  <c r="I190" i="3" s="1"/>
  <c r="I189" i="3"/>
  <c r="I188" i="3"/>
  <c r="I187" i="3"/>
  <c r="I186" i="3"/>
  <c r="I185" i="3" s="1"/>
  <c r="I184" i="3"/>
  <c r="I183" i="3"/>
  <c r="I182" i="3"/>
  <c r="I181" i="3"/>
  <c r="I180" i="3"/>
  <c r="I179" i="3"/>
  <c r="I178" i="3"/>
  <c r="I177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2" i="3"/>
  <c r="I151" i="3"/>
  <c r="I150" i="3"/>
  <c r="I149" i="3"/>
  <c r="I148" i="3"/>
  <c r="I147" i="3"/>
  <c r="I146" i="3"/>
  <c r="I144" i="3"/>
  <c r="I143" i="3"/>
  <c r="I142" i="3" s="1"/>
  <c r="I141" i="3"/>
  <c r="I140" i="3"/>
  <c r="I137" i="3"/>
  <c r="I136" i="3"/>
  <c r="I135" i="3"/>
  <c r="I132" i="3"/>
  <c r="I131" i="3"/>
  <c r="I130" i="3"/>
  <c r="I129" i="3"/>
  <c r="I128" i="3"/>
  <c r="I126" i="3"/>
  <c r="I125" i="3"/>
  <c r="I124" i="3"/>
  <c r="I123" i="3" s="1"/>
  <c r="I122" i="3"/>
  <c r="I121" i="3"/>
  <c r="I120" i="3"/>
  <c r="I119" i="3"/>
  <c r="I118" i="3"/>
  <c r="I117" i="3"/>
  <c r="I114" i="3"/>
  <c r="I113" i="3"/>
  <c r="I112" i="3" s="1"/>
  <c r="I111" i="3"/>
  <c r="I110" i="3"/>
  <c r="I108" i="3"/>
  <c r="I107" i="3"/>
  <c r="I106" i="3"/>
  <c r="I103" i="3"/>
  <c r="I102" i="3" s="1"/>
  <c r="I101" i="3"/>
  <c r="I100" i="3" s="1"/>
  <c r="I99" i="3"/>
  <c r="I98" i="3" s="1"/>
  <c r="I97" i="3"/>
  <c r="I96" i="3"/>
  <c r="I93" i="3"/>
  <c r="I92" i="3" s="1"/>
  <c r="I91" i="3"/>
  <c r="I90" i="3" s="1"/>
  <c r="I89" i="3"/>
  <c r="I88" i="3"/>
  <c r="I87" i="3" s="1"/>
  <c r="I86" i="3"/>
  <c r="I85" i="3"/>
  <c r="I84" i="3"/>
  <c r="I81" i="3"/>
  <c r="I80" i="3" s="1"/>
  <c r="I79" i="3" s="1"/>
  <c r="F17" i="1" s="1"/>
  <c r="D22" i="15" s="1"/>
  <c r="I78" i="3"/>
  <c r="I77" i="3"/>
  <c r="I76" i="3" s="1"/>
  <c r="I75" i="3"/>
  <c r="I74" i="3"/>
  <c r="I73" i="3"/>
  <c r="I72" i="3"/>
  <c r="I71" i="3"/>
  <c r="I69" i="3"/>
  <c r="I68" i="3"/>
  <c r="I67" i="3" s="1"/>
  <c r="I65" i="3"/>
  <c r="I64" i="3"/>
  <c r="I63" i="3"/>
  <c r="I61" i="3"/>
  <c r="I60" i="3"/>
  <c r="I59" i="3"/>
  <c r="I58" i="3"/>
  <c r="I57" i="3"/>
  <c r="I55" i="3"/>
  <c r="I54" i="3"/>
  <c r="I52" i="3"/>
  <c r="I51" i="3"/>
  <c r="I50" i="3"/>
  <c r="I49" i="3"/>
  <c r="I46" i="3"/>
  <c r="I45" i="3"/>
  <c r="I44" i="3"/>
  <c r="I43" i="3" s="1"/>
  <c r="F14" i="1" s="1"/>
  <c r="D16" i="15" s="1"/>
  <c r="E16" i="15" s="1"/>
  <c r="I42" i="3"/>
  <c r="I41" i="3" s="1"/>
  <c r="I40" i="3"/>
  <c r="I39" i="3" s="1"/>
  <c r="I38" i="3"/>
  <c r="I37" i="3" s="1"/>
  <c r="I36" i="3"/>
  <c r="I35" i="3"/>
  <c r="I34" i="3"/>
  <c r="I32" i="3"/>
  <c r="I31" i="3" s="1"/>
  <c r="I30" i="3"/>
  <c r="I29" i="3" s="1"/>
  <c r="I27" i="3"/>
  <c r="I26" i="3"/>
  <c r="I25" i="3" s="1"/>
  <c r="I24" i="3"/>
  <c r="I23" i="3"/>
  <c r="I22" i="3" s="1"/>
  <c r="I19" i="3"/>
  <c r="I18" i="3"/>
  <c r="I17" i="3"/>
  <c r="I15" i="3"/>
  <c r="I14" i="3" s="1"/>
  <c r="I13" i="3"/>
  <c r="I12" i="3" s="1"/>
  <c r="G22" i="15" l="1"/>
  <c r="F22" i="15"/>
  <c r="I218" i="3"/>
  <c r="I224" i="3"/>
  <c r="I278" i="3"/>
  <c r="I95" i="3"/>
  <c r="I62" i="3"/>
  <c r="I116" i="3"/>
  <c r="I134" i="3"/>
  <c r="I133" i="3" s="1"/>
  <c r="F22" i="1" s="1"/>
  <c r="D32" i="15" s="1"/>
  <c r="I234" i="3"/>
  <c r="I260" i="3"/>
  <c r="I53" i="3"/>
  <c r="I105" i="3"/>
  <c r="I127" i="3"/>
  <c r="I115" i="3" s="1"/>
  <c r="F21" i="1" s="1"/>
  <c r="D30" i="15" s="1"/>
  <c r="I139" i="3"/>
  <c r="I56" i="3"/>
  <c r="I176" i="3"/>
  <c r="I109" i="3"/>
  <c r="I221" i="3"/>
  <c r="I33" i="3"/>
  <c r="I48" i="3"/>
  <c r="I70" i="3"/>
  <c r="I66" i="3" s="1"/>
  <c r="F16" i="1" s="1"/>
  <c r="D20" i="15" s="1"/>
  <c r="I83" i="3"/>
  <c r="I145" i="3"/>
  <c r="I153" i="3"/>
  <c r="I197" i="3"/>
  <c r="I138" i="3" s="1"/>
  <c r="F23" i="1" s="1"/>
  <c r="D34" i="15" s="1"/>
  <c r="I210" i="3"/>
  <c r="I207" i="3" s="1"/>
  <c r="F24" i="1" s="1"/>
  <c r="D36" i="15" s="1"/>
  <c r="I241" i="3"/>
  <c r="I288" i="3"/>
  <c r="I16" i="3"/>
  <c r="I11" i="3" s="1"/>
  <c r="I28" i="3"/>
  <c r="I21" i="3" s="1"/>
  <c r="I20" i="3" s="1"/>
  <c r="F13" i="1" s="1"/>
  <c r="D14" i="15" s="1"/>
  <c r="E14" i="15" s="1"/>
  <c r="I94" i="3"/>
  <c r="F19" i="1" s="1"/>
  <c r="D26" i="15" s="1"/>
  <c r="I82" i="3"/>
  <c r="F18" i="1" s="1"/>
  <c r="D24" i="15" s="1"/>
  <c r="H36" i="15" l="1"/>
  <c r="G36" i="15"/>
  <c r="I47" i="3"/>
  <c r="F15" i="1" s="1"/>
  <c r="D18" i="15" s="1"/>
  <c r="H34" i="15"/>
  <c r="G34" i="15"/>
  <c r="F34" i="15"/>
  <c r="E34" i="15"/>
  <c r="G30" i="15"/>
  <c r="H30" i="15"/>
  <c r="I217" i="3"/>
  <c r="F25" i="1" s="1"/>
  <c r="D38" i="15" s="1"/>
  <c r="H24" i="15"/>
  <c r="G24" i="15"/>
  <c r="F24" i="15"/>
  <c r="I104" i="3"/>
  <c r="F20" i="1" s="1"/>
  <c r="D28" i="15" s="1"/>
  <c r="H32" i="15"/>
  <c r="G32" i="15"/>
  <c r="G20" i="15"/>
  <c r="E20" i="15"/>
  <c r="F20" i="15"/>
  <c r="H26" i="15"/>
  <c r="F26" i="15"/>
  <c r="G26" i="15"/>
  <c r="I305" i="3"/>
  <c r="F12" i="1"/>
  <c r="D12" i="15" s="1"/>
  <c r="H12" i="15" l="1"/>
  <c r="H42" i="15" s="1"/>
  <c r="G12" i="15"/>
  <c r="E12" i="15"/>
  <c r="F12" i="15"/>
  <c r="F42" i="15" s="1"/>
  <c r="I306" i="3"/>
  <c r="I307" i="3" s="1"/>
  <c r="F18" i="15"/>
  <c r="E18" i="15"/>
  <c r="E42" i="15" s="1"/>
  <c r="H28" i="15"/>
  <c r="G28" i="15"/>
  <c r="H38" i="15"/>
  <c r="G38" i="15"/>
  <c r="G42" i="15" s="1"/>
  <c r="F28" i="1"/>
  <c r="E44" i="15" l="1"/>
  <c r="F44" i="15" s="1"/>
  <c r="G44" i="15" s="1"/>
  <c r="H44" i="15" s="1"/>
  <c r="G41" i="15" s="1"/>
  <c r="F30" i="1"/>
  <c r="F29" i="1"/>
  <c r="H41" i="15"/>
  <c r="E41" i="15" l="1"/>
  <c r="E43" i="15" s="1"/>
  <c r="F43" i="15" s="1"/>
  <c r="G43" i="15" s="1"/>
  <c r="H43" i="15" s="1"/>
  <c r="F41" i="15"/>
</calcChain>
</file>

<file path=xl/sharedStrings.xml><?xml version="1.0" encoding="utf-8"?>
<sst xmlns="http://schemas.openxmlformats.org/spreadsheetml/2006/main" count="18465" uniqueCount="3048">
  <si>
    <t>Planilha Orçamentária Resumida</t>
  </si>
  <si>
    <t>Item</t>
  </si>
  <si>
    <t>Descrição</t>
  </si>
  <si>
    <t>Total</t>
  </si>
  <si>
    <t xml:space="preserve"> 1 </t>
  </si>
  <si>
    <t>SERVIÇOS PRELIMINARES</t>
  </si>
  <si>
    <t xml:space="preserve"> 2 </t>
  </si>
  <si>
    <t>DEMOLIÇÃO E REMOÇÃO</t>
  </si>
  <si>
    <t xml:space="preserve"> 3 </t>
  </si>
  <si>
    <t>PREPARO DO TERRENO</t>
  </si>
  <si>
    <t xml:space="preserve"> 4 </t>
  </si>
  <si>
    <t>INFRAESTRUTURA</t>
  </si>
  <si>
    <t xml:space="preserve"> 5 </t>
  </si>
  <si>
    <t>SUPERESTRUTURA</t>
  </si>
  <si>
    <t xml:space="preserve"> 6 </t>
  </si>
  <si>
    <t>PAREDES E DIVISÓRIAS</t>
  </si>
  <si>
    <t xml:space="preserve"> 7 </t>
  </si>
  <si>
    <t>COBERTURA</t>
  </si>
  <si>
    <t xml:space="preserve"> 8 </t>
  </si>
  <si>
    <t>PISO E PAVIMENTO</t>
  </si>
  <si>
    <t xml:space="preserve"> 9 </t>
  </si>
  <si>
    <t>REVESTIMENTO E TRATAMENTO EM PAREDES</t>
  </si>
  <si>
    <t xml:space="preserve"> 10 </t>
  </si>
  <si>
    <t>ESQUADRIAS E PORTAS</t>
  </si>
  <si>
    <t xml:space="preserve"> 11 </t>
  </si>
  <si>
    <t>PINTURA</t>
  </si>
  <si>
    <t xml:space="preserve"> 12 </t>
  </si>
  <si>
    <t>INSTALAÇÕES HIDROSSANITÁRIAS</t>
  </si>
  <si>
    <t xml:space="preserve"> 13 </t>
  </si>
  <si>
    <t>DRENAGEM</t>
  </si>
  <si>
    <t xml:space="preserve"> 14 </t>
  </si>
  <si>
    <t>INSTALAÇÕES ELETRICAS, REDE LOGICA E TELEFONICA</t>
  </si>
  <si>
    <t xml:space="preserve"> 15 </t>
  </si>
  <si>
    <t>SERVIÇOS DIVERSOS</t>
  </si>
  <si>
    <t>Total sem BDI</t>
  </si>
  <si>
    <t>Total do BDI</t>
  </si>
  <si>
    <t>Total Geral</t>
  </si>
  <si>
    <t>Objeto:</t>
  </si>
  <si>
    <t>CASA DE SAUDE SANTA MARCELINA  - ALA BEATA</t>
  </si>
  <si>
    <t>Endereço:</t>
  </si>
  <si>
    <t>BR - 364 - KM17 - HOSPITAL SANTA MARCELINA</t>
  </si>
  <si>
    <t>Cidade:</t>
  </si>
  <si>
    <t>PORTO VELHO/RO</t>
  </si>
  <si>
    <t>Data:</t>
  </si>
  <si>
    <t>Referência Utilizada:</t>
  </si>
  <si>
    <t>Mês de Referência:</t>
  </si>
  <si>
    <t xml:space="preserve">115,15%(HORA) </t>
  </si>
  <si>
    <t>47,56%(MÊS)</t>
  </si>
  <si>
    <t>BDI</t>
  </si>
  <si>
    <t>Encargos sociais</t>
  </si>
  <si>
    <t>Código</t>
  </si>
  <si>
    <t>Banco</t>
  </si>
  <si>
    <t>Und</t>
  </si>
  <si>
    <t>Quant.</t>
  </si>
  <si>
    <t>Valor Unit</t>
  </si>
  <si>
    <t xml:space="preserve"> 1.1 </t>
  </si>
  <si>
    <t>ADMINISTRAÇÃO E TAXAS</t>
  </si>
  <si>
    <t xml:space="preserve"> 1.1.1 </t>
  </si>
  <si>
    <t xml:space="preserve"> TOTAL-01 </t>
  </si>
  <si>
    <t>Próprio</t>
  </si>
  <si>
    <t>ADMINISTRAÇÃO E CONTROLE</t>
  </si>
  <si>
    <t>MÊS</t>
  </si>
  <si>
    <t xml:space="preserve"> 1.2 </t>
  </si>
  <si>
    <t>PROGRAMAS DE IMPLANTAÇÃO DE SEGURANÇA DO TRABALHO - NR 18</t>
  </si>
  <si>
    <t xml:space="preserve"> 1.2.1 </t>
  </si>
  <si>
    <t xml:space="preserve"> TOTAL-03 </t>
  </si>
  <si>
    <t>PPRA - PROGRAMA DE PREVENÇÃO DOS RISCOS AMBIENTAIS</t>
  </si>
  <si>
    <t>UN</t>
  </si>
  <si>
    <t xml:space="preserve"> 1.3 </t>
  </si>
  <si>
    <t>CANTEIRO DE OBRAS</t>
  </si>
  <si>
    <t xml:space="preserve"> 1.3.1 </t>
  </si>
  <si>
    <t xml:space="preserve"> 98459 </t>
  </si>
  <si>
    <t>SINAPI</t>
  </si>
  <si>
    <t>TAPUME COM TELHA METÁLICA. AF_05/2018</t>
  </si>
  <si>
    <t>m²</t>
  </si>
  <si>
    <t xml:space="preserve"> 1.3.2 </t>
  </si>
  <si>
    <t xml:space="preserve"> 74209/001 </t>
  </si>
  <si>
    <t>PLACA DE OBRA EM CHAPA DE ACO GALVANIZADO</t>
  </si>
  <si>
    <t xml:space="preserve"> 1.3.3 </t>
  </si>
  <si>
    <t xml:space="preserve"> TOTAL-04 </t>
  </si>
  <si>
    <t>ALUGUEL DE DOIS CONTAINERS EM CHAPA DE AÇO PARA ESCRITORIO E DEPOSITO (L=2,20M, C=6,20M, H=2,50M).</t>
  </si>
  <si>
    <t>MES</t>
  </si>
  <si>
    <t xml:space="preserve"> 2.1 </t>
  </si>
  <si>
    <t>DEMOLIÇÃO EM VARANDA EXISTENTE</t>
  </si>
  <si>
    <t xml:space="preserve"> 2.1.1 </t>
  </si>
  <si>
    <t>DEMOLIÇÃO DE COBERTURA</t>
  </si>
  <si>
    <t xml:space="preserve"> 2.1.1.1 </t>
  </si>
  <si>
    <t xml:space="preserve"> 97647 </t>
  </si>
  <si>
    <t>REMOÇÃO DE TELHAS, DE FIBROCIMENTO, METÁLICA E CERÂMICA, DE FORMA MANUAL, SEM REAPROVEITAMENTO. AF_12/2017</t>
  </si>
  <si>
    <t xml:space="preserve"> 2.1.1.2 </t>
  </si>
  <si>
    <t xml:space="preserve"> 97650 </t>
  </si>
  <si>
    <t>REMOÇÃO DE TRAMA DE MADEIRA PARA COBERTURA, DE FORMA MANUAL, SEM REAPROVEITAMENTO. AF_12/2017</t>
  </si>
  <si>
    <t xml:space="preserve"> 2.1.2 </t>
  </si>
  <si>
    <t>DEMOLIÇÃO DE ESTRUTURA E MURETA</t>
  </si>
  <si>
    <t xml:space="preserve"> 2.1.2.1 </t>
  </si>
  <si>
    <t xml:space="preserve"> 97622 </t>
  </si>
  <si>
    <t>DEMOLIÇÃO DE ALVENARIA DE BLOCO FURADO, DE FORMA MANUAL, SEM REAPROVEITAMENTO. AF_12/2017</t>
  </si>
  <si>
    <t>m³</t>
  </si>
  <si>
    <t xml:space="preserve"> 2.1.2.2 </t>
  </si>
  <si>
    <t xml:space="preserve"> 97626 </t>
  </si>
  <si>
    <t>DEMOLIÇÃO DE PILARES E VIGAS EM CONCRETO ARMADO, DE FORMA MANUAL, SEM REAPROVEITAMENTO. AF_12/2017</t>
  </si>
  <si>
    <t xml:space="preserve"> 2.1.3 </t>
  </si>
  <si>
    <t>DEMOLIÇÃO DE REVESTIMENTO NO PISO E NA PAREDE</t>
  </si>
  <si>
    <t xml:space="preserve"> 2.1.3.1 </t>
  </si>
  <si>
    <t>DEMOLIÇÃO DE REVESTIMENTO DE PISO</t>
  </si>
  <si>
    <t xml:space="preserve"> 2.1.3.1.1 </t>
  </si>
  <si>
    <t xml:space="preserve"> 97633 </t>
  </si>
  <si>
    <t>DEMOLIÇÃO DE REVESTIMENTO CERÂMICO, DE FORMA MANUAL, SEM REAPROVEITAMENTO. AF_12/2017</t>
  </si>
  <si>
    <t xml:space="preserve"> 2.1.3.2 </t>
  </si>
  <si>
    <t>DEMOLIÇÃO DE REVESTIMENTO DE PAREDE</t>
  </si>
  <si>
    <t xml:space="preserve"> 2.1.3.2.1 </t>
  </si>
  <si>
    <t xml:space="preserve"> 2.1.4 </t>
  </si>
  <si>
    <t>REMOÇÃO DE INSTALAÇÃO ELETRICA</t>
  </si>
  <si>
    <t xml:space="preserve"> 2.1.4.1 </t>
  </si>
  <si>
    <t xml:space="preserve"> 97665 </t>
  </si>
  <si>
    <t>REMOÇÃO DE LUMINÁRIAS, DE FORMA MANUAL, SEM REAPROVEITAMENTO. AF_12/2017</t>
  </si>
  <si>
    <t xml:space="preserve"> 2.1.4.2 </t>
  </si>
  <si>
    <t xml:space="preserve"> 97660 </t>
  </si>
  <si>
    <t>REMOÇÃO DE INTERRUPTORES/TOMADAS ELÉTRICAS, DE FORMA MANUAL, SEM REAPROVEITAMENTO. AF_12/2017</t>
  </si>
  <si>
    <t xml:space="preserve"> 2.1.4.3 </t>
  </si>
  <si>
    <t xml:space="preserve"> 97661 </t>
  </si>
  <si>
    <t>REMOÇÃO DE CABOS ELÉTRICOS, DE FORMA MANUAL, SEM REAPROVEITAMENTO. AF_12/2017</t>
  </si>
  <si>
    <t>M</t>
  </si>
  <si>
    <t xml:space="preserve"> 2.2 </t>
  </si>
  <si>
    <t>DEMOLIÇÃO DE PASSARELA EXTERNA</t>
  </si>
  <si>
    <t xml:space="preserve"> 2.2.1 </t>
  </si>
  <si>
    <t xml:space="preserve"> TOTAL-05 </t>
  </si>
  <si>
    <t>DEMOLIÇÃO DE CONCRETO SIMPLES, DE FORMA MANUAL.</t>
  </si>
  <si>
    <t>M²</t>
  </si>
  <si>
    <t xml:space="preserve"> 2.3 </t>
  </si>
  <si>
    <t>REMOÇÃO DE COBERTURA (PARA EXECUÇÃO DE PLATIBANDA)</t>
  </si>
  <si>
    <t xml:space="preserve"> 2.3.1 </t>
  </si>
  <si>
    <t>REMOÇÃO DE TELHAS, DE FIBROCIMENTO, METÁLICA E CERÂMICA, DE FORMA MANUAL.</t>
  </si>
  <si>
    <t xml:space="preserve"> 2.4 </t>
  </si>
  <si>
    <t>REMOÇÃO E DESTINAÇÃO DE ENTULHO</t>
  </si>
  <si>
    <t xml:space="preserve"> 2.4.1 </t>
  </si>
  <si>
    <t xml:space="preserve"> TOTAL - 46 </t>
  </si>
  <si>
    <t>DESTINAÇÃO E TRANSPORTE DE RESIDUOS EM CAMINHÃO BASCULANTE.</t>
  </si>
  <si>
    <t>M³</t>
  </si>
  <si>
    <t xml:space="preserve"> 3.1 </t>
  </si>
  <si>
    <t xml:space="preserve"> 73859/002 </t>
  </si>
  <si>
    <t>CAPINA E LIMPEZA MANUAL DE TERRENO</t>
  </si>
  <si>
    <t xml:space="preserve"> 3.2 </t>
  </si>
  <si>
    <t xml:space="preserve"> 99059 </t>
  </si>
  <si>
    <t>LOCACAO CONVENCIONAL DE OBRA, UTILIZANDO GABARITO DE TÁBUAS CORRIDAS PONTALETADAS A CADA 2,00M -  2 UTILIZAÇÕES. AF_10/2018</t>
  </si>
  <si>
    <t xml:space="preserve"> 3.3 </t>
  </si>
  <si>
    <t xml:space="preserve"> 94319 </t>
  </si>
  <si>
    <t>ATERRO MANUAL DE VALAS COM SOLO ARGILO-ARENOSO E COMPACTAÇÃO MECANIZADA. AF_05/2016</t>
  </si>
  <si>
    <t xml:space="preserve"> 4.1 </t>
  </si>
  <si>
    <t>MOVIMENTO DE TERRA</t>
  </si>
  <si>
    <t xml:space="preserve"> 4.1.1 </t>
  </si>
  <si>
    <t xml:space="preserve"> 96523 </t>
  </si>
  <si>
    <t>ESCAVAÇÃO MANUAL PARA BLOCO DE COROAMENTO OU SAPATA, COM PREVISÃO DE FÔRMA. AF_06/2017</t>
  </si>
  <si>
    <t xml:space="preserve"> 4.1.2 </t>
  </si>
  <si>
    <t xml:space="preserve"> 96527 </t>
  </si>
  <si>
    <t>ESCAVAÇÃO MANUAL DE VALA PARA VIGA BALDRAME, COM PREVISÃO DE FÔRMA. AF_06/2017</t>
  </si>
  <si>
    <t xml:space="preserve"> 4.1.3 </t>
  </si>
  <si>
    <t xml:space="preserve"> 94097 </t>
  </si>
  <si>
    <t>PREPARO DE FUNDO DE VALA COM LARGURA MENOR QUE 1,5 M, EM LOCAL COM NÍVEL BAIXO DE INTERFERÊNCIA. AF_06/2016</t>
  </si>
  <si>
    <t xml:space="preserve"> 4.1.4 </t>
  </si>
  <si>
    <t xml:space="preserve"> 93382 </t>
  </si>
  <si>
    <t>REATERRO MANUAL DE VALAS COM COMPACTAÇÃO MECANIZADA. AF_04/2016</t>
  </si>
  <si>
    <t xml:space="preserve"> 4.2 </t>
  </si>
  <si>
    <t>FORMAS</t>
  </si>
  <si>
    <t xml:space="preserve"> 4.2.1 </t>
  </si>
  <si>
    <t xml:space="preserve"> 96535 </t>
  </si>
  <si>
    <t>FABRICAÇÃO, MONTAGEM E DESMONTAGEM DE FÔRMA PARA SAPATA, EM MADEIRA SERRADA, E=25 MM, 4 UTILIZAÇÕES. AF_06/2017</t>
  </si>
  <si>
    <t xml:space="preserve"> 4.2.2 </t>
  </si>
  <si>
    <t xml:space="preserve"> 96536 </t>
  </si>
  <si>
    <t>FABRICAÇÃO, MONTAGEM E DESMONTAGEM DE FÔRMA PARA VIGA BALDRAME, EM MADEIRA SERRADA, E=25 MM, 4 UTILIZAÇÕES. AF_06/2017</t>
  </si>
  <si>
    <t xml:space="preserve"> 4.3 </t>
  </si>
  <si>
    <t>ARMADURAS</t>
  </si>
  <si>
    <t xml:space="preserve"> 4.3.1 </t>
  </si>
  <si>
    <t xml:space="preserve"> 96544 </t>
  </si>
  <si>
    <t>ARMAÇÃO DE BLOCO, VIGA BALDRAME OU SAPATA UTILIZANDO AÇO CA-50 DE 6,3 MM - MONTAGEM. AF_06/2017</t>
  </si>
  <si>
    <t>KG</t>
  </si>
  <si>
    <t xml:space="preserve"> 4.3.2 </t>
  </si>
  <si>
    <t xml:space="preserve"> 96545 </t>
  </si>
  <si>
    <t>ARMAÇÃO DE BLOCO, VIGA BALDRAME OU SAPATA UTILIZANDO AÇO CA-50 DE 8 MM - MONTAGEM. AF_06/2017</t>
  </si>
  <si>
    <t xml:space="preserve"> 4.3.3 </t>
  </si>
  <si>
    <t xml:space="preserve"> 96546 </t>
  </si>
  <si>
    <t>ARMAÇÃO DE BLOCO, VIGA BALDRAME OU SAPATA UTILIZANDO AÇO CA-50 DE 10 MM - MONTAGEM. AF_06/2017</t>
  </si>
  <si>
    <t xml:space="preserve"> 4.3.4 </t>
  </si>
  <si>
    <t xml:space="preserve"> 96547 </t>
  </si>
  <si>
    <t>ARMAÇÃO DE BLOCO, VIGA BALDRAME OU SAPATA UTILIZANDO AÇO CA-50 DE 12,5 MM - MONTAGEM. AF_06/2017</t>
  </si>
  <si>
    <t xml:space="preserve"> 4.3.5 </t>
  </si>
  <si>
    <t xml:space="preserve"> 96543 </t>
  </si>
  <si>
    <t>ARMAÇÃO DE BLOCO, VIGA BALDRAME E SAPATA UTILIZANDO AÇO CA-60 DE 5 MM - MONTAGEM. AF_06/2017</t>
  </si>
  <si>
    <t xml:space="preserve"> 4.4 </t>
  </si>
  <si>
    <t>CONCRETO</t>
  </si>
  <si>
    <t xml:space="preserve"> 4.4.1 </t>
  </si>
  <si>
    <t xml:space="preserve"> 96617 </t>
  </si>
  <si>
    <t>LASTRO DE CONCRETO MAGRO, APLICADO EM BLOCOS DE COROAMENTO OU SAPATAS, ESPESSURA DE 3 CM. AF_08/2017</t>
  </si>
  <si>
    <t xml:space="preserve"> 4.4.2 </t>
  </si>
  <si>
    <t xml:space="preserve"> 94965 </t>
  </si>
  <si>
    <t>CONCRETO FCK = 25MPA, TRAÇO 1:2,3:2,7 (CIMENTO/ AREIA MÉDIA/ BRITA 1)  - PREPARO MECÂNICO COM BETONEIRA 400 L. AF_07/2016</t>
  </si>
  <si>
    <t xml:space="preserve"> 4.4.3 </t>
  </si>
  <si>
    <t xml:space="preserve"> 92873 </t>
  </si>
  <si>
    <t>LANÇAMENTO COM USO DE BALDES, ADENSAMENTO E ACABAMENTO DE CONCRETO EM ESTRUTURAS. AF_12/2015</t>
  </si>
  <si>
    <t xml:space="preserve"> 5.1 </t>
  </si>
  <si>
    <t xml:space="preserve"> 5.1.1 </t>
  </si>
  <si>
    <t xml:space="preserve"> 92269 </t>
  </si>
  <si>
    <t>FABRICAÇÃO DE FÔRMA PARA PILARES E ESTRUTURAS SIMILARES, EM MADEIRA SERRADA, E=25 MM. AF_12/2015</t>
  </si>
  <si>
    <t xml:space="preserve"> 5.1.2 </t>
  </si>
  <si>
    <t xml:space="preserve"> 92452 </t>
  </si>
  <si>
    <t>MONTAGEM E DESMONTAGEM DE FÔRMA DE VIGA, ESCORAMENTO METÁLICO, PÉ-DIREITO SIMPLES, EM CHAPA DE MADEIRA RESINADA, 2 UTILIZAÇÕES. AF_12/2015</t>
  </si>
  <si>
    <t xml:space="preserve"> 5.2 </t>
  </si>
  <si>
    <t>ARMADURA</t>
  </si>
  <si>
    <t xml:space="preserve"> 5.2.1 </t>
  </si>
  <si>
    <t xml:space="preserve"> 92776 </t>
  </si>
  <si>
    <t>ARMAÇÃO DE PILAR OU VIGA DE UMA ESTRUTURA CONVENCIONAL DE CONCRETO ARMADO EM UMA EDIFICAÇÃO TÉRREA OU SOBRADO UTILIZANDO AÇO CA-50 DE 6,3 MM - MONTAGEM. AF_12/2015</t>
  </si>
  <si>
    <t xml:space="preserve"> 5.2.2 </t>
  </si>
  <si>
    <t xml:space="preserve"> 92777 </t>
  </si>
  <si>
    <t>ARMAÇÃO DE PILAR OU VIGA DE UMA ESTRUTURA CONVENCIONAL DE CONCRETO ARMADO EM UMA EDIFICAÇÃO TÉRREA OU SOBRADO UTILIZANDO AÇO CA-50 DE 8,0 MM - MONTAGEM. AF_12/2015</t>
  </si>
  <si>
    <t xml:space="preserve"> 5.2.3 </t>
  </si>
  <si>
    <t xml:space="preserve"> 92778 </t>
  </si>
  <si>
    <t>ARMAÇÃO DE PILAR OU VIGA DE UMA ESTRUTURA CONVENCIONAL DE CONCRETO ARMADO EM UMA EDIFICAÇÃO TÉRREA OU SOBRADO UTILIZANDO AÇO CA-50 DE 10,0 MM - MONTAGEM. AF_12/2015</t>
  </si>
  <si>
    <t xml:space="preserve"> 5.2.4 </t>
  </si>
  <si>
    <t xml:space="preserve"> 92779 </t>
  </si>
  <si>
    <t>ARMAÇÃO DE PILAR OU VIGA DE UMA ESTRUTURA CONVENCIONAL DE CONCRETO ARMADO EM UMA EDIFICAÇÃO TÉRREA OU SOBRADO UTILIZANDO AÇO CA-50 DE 12,5 MM - MONTAGEM. AF_12/2015</t>
  </si>
  <si>
    <t xml:space="preserve"> 5.2.5 </t>
  </si>
  <si>
    <t xml:space="preserve"> 92759 </t>
  </si>
  <si>
    <t>ARMAÇÃO DE PILAR OU VIGA DE UMA ESTRUTURA CONVENCIONAL DE CONCRETO ARMADO EM UM EDIFÍCIO DE MÚLTIPLOS PAVIMENTOS UTILIZANDO AÇO CA-60 DE 5,0 MM - MONTAGEM. AF_12/2015</t>
  </si>
  <si>
    <t xml:space="preserve"> 5.3 </t>
  </si>
  <si>
    <t xml:space="preserve"> 5.3.1 </t>
  </si>
  <si>
    <t xml:space="preserve"> 5.3.2 </t>
  </si>
  <si>
    <t xml:space="preserve"> 6.1 </t>
  </si>
  <si>
    <t>ALVENARIA DE TIJOLOS CERÂMICOS</t>
  </si>
  <si>
    <t xml:space="preserve"> 6.1.1 </t>
  </si>
  <si>
    <t xml:space="preserve"> 87523 </t>
  </si>
  <si>
    <t>ALVENARIA DE VEDAÇÃO DE BLOCOS CERÂMICOS FURADOS NA HORIZONTAL DE 9X14X19CM (ESPESSURA 9CM) DE PAREDES COM ÁREA LÍQUIDA MAIOR OU IGUAL A 6M² COM VÃOS E ARGAMASSA DE ASSENTAMENTO COM PREPARO EM BETONEIRA. AF_06/2014</t>
  </si>
  <si>
    <t xml:space="preserve"> 7.1 </t>
  </si>
  <si>
    <t>ESTRUTURA METÁLICA</t>
  </si>
  <si>
    <t xml:space="preserve"> 7.1.1 </t>
  </si>
  <si>
    <t xml:space="preserve"> TOTAL-07 </t>
  </si>
  <si>
    <t>FABRICAÇÃO E INSTALAÇÃO DE TESOURA INTEIRA EM AÇO, PARA VÃOS MAIORES DE 16M PARA TELHA ONDULADA DE FIBROCIMENTO, METALICA, PLASTICA OU TERMOACUSTICA, INCLUSO IÇAMENTO.</t>
  </si>
  <si>
    <t xml:space="preserve"> 7.1.2 </t>
  </si>
  <si>
    <t xml:space="preserve"> 92580 </t>
  </si>
  <si>
    <t>TRAMA DE AÇO COMPOSTA POR TERÇAS PARA TELHADOS DE ATÉ 2 ÁGUAS PARA TELHA ONDULADA DE FIBROCIMENTO, METÁLICA, PLÁSTICA OU TERMOACÚSTICA, INCLUSO TRANSPORTE VERTICAL. AF_07/2019</t>
  </si>
  <si>
    <t xml:space="preserve"> 7.1.3 </t>
  </si>
  <si>
    <t xml:space="preserve"> 100720 </t>
  </si>
  <si>
    <t>PINTURA COM TINTA ALQUÍDICA DE FUNDO (TIPO ZARCÃO) APLICADA A ROLO OU PINCEL SOBRE PERFIL METÁLICO EXECUTADO EM FÁBRICA (POR DEMÃO). AF_01/2020</t>
  </si>
  <si>
    <t xml:space="preserve"> 7.2 </t>
  </si>
  <si>
    <t>ESTRUTURA CAIXA DAGUA</t>
  </si>
  <si>
    <t xml:space="preserve"> 7.2.1 </t>
  </si>
  <si>
    <t xml:space="preserve"> TOTAL-08 </t>
  </si>
  <si>
    <t>FABRICAÇÃO E INSTALAÇÃO DE ESTRUTURA PARA CAIXA D</t>
  </si>
  <si>
    <t xml:space="preserve"> 7.2.2 </t>
  </si>
  <si>
    <t xml:space="preserve"> TOTAL-09 </t>
  </si>
  <si>
    <t>PISO EM TABUA CORRIDA DE MADEIRA, SOB ESTRUTURA METALICA, PARA BASE DE CAIXA D</t>
  </si>
  <si>
    <t xml:space="preserve"> 7.3 </t>
  </si>
  <si>
    <t>TELHAMENTO</t>
  </si>
  <si>
    <t xml:space="preserve"> 7.3.1 </t>
  </si>
  <si>
    <t xml:space="preserve"> 94216 </t>
  </si>
  <si>
    <t>TELHAMENTO COM TELHA METÁLICA TERMOACÚSTICA E = 30 MM, COM ATÉ 2 ÁGUAS, INCLUSO IÇAMENTO. AF_07/2019</t>
  </si>
  <si>
    <t xml:space="preserve"> 7.4 </t>
  </si>
  <si>
    <t>FORRO</t>
  </si>
  <si>
    <t xml:space="preserve"> 7.4.1 </t>
  </si>
  <si>
    <t xml:space="preserve"> 96116 </t>
  </si>
  <si>
    <t>FORRO EM RÉGUAS DE PVC, FRISADO, PARA AMBIENTES COMERCIAIS, INCLUSIVE ESTRUTURA DE FIXAÇÃO. AF_05/2017_P</t>
  </si>
  <si>
    <t xml:space="preserve"> 8.1 </t>
  </si>
  <si>
    <t>REGULARIZAÇÃO</t>
  </si>
  <si>
    <t xml:space="preserve"> 8.1.1 </t>
  </si>
  <si>
    <t xml:space="preserve"> 95240 </t>
  </si>
  <si>
    <t>LASTRO DE CONCRETO MAGRO, APLICADO EM PISOS OU RADIERS, ESPESSURA DE 3 CM. AF_07/2016</t>
  </si>
  <si>
    <t xml:space="preserve"> 8.1.2 </t>
  </si>
  <si>
    <t xml:space="preserve"> 87690 </t>
  </si>
  <si>
    <t>CONTRAPISO EM ARGAMASSA TRAÇO 1:4 (CIMENTO E AREIA), PREPARO MECÂNICO COM BETONEIRA 400 L, APLICADO EM ÁREAS SECAS SOBRE LAJE, NÃO ADERIDO, ESPESSURA 5CM. AF_06/2014</t>
  </si>
  <si>
    <t xml:space="preserve"> 8.2 </t>
  </si>
  <si>
    <t>PAVIMENTAÇÃO EXTERNA</t>
  </si>
  <si>
    <t xml:space="preserve"> 8.2.1 </t>
  </si>
  <si>
    <t xml:space="preserve"> 94994 </t>
  </si>
  <si>
    <t>EXECUÇÃO DE PASSEIO (CALÇADA) OU PISO DE CONCRETO COM CONCRETO MOLDADO IN LOCO, FEITO EM OBRA, ACABAMENTO CONVENCIONAL, ESPESSURA 8 CM, ARMADO. AF_07/2016</t>
  </si>
  <si>
    <t xml:space="preserve"> 8.3 </t>
  </si>
  <si>
    <t>PAVIMENTAÇÃO INTERNA</t>
  </si>
  <si>
    <t xml:space="preserve"> 8.3.1 </t>
  </si>
  <si>
    <t xml:space="preserve"> 87263 </t>
  </si>
  <si>
    <t>REVESTIMENTO CERÂMICO PARA PISO COM PLACAS TIPO PORCELANATO DE DIMENSÕES 60X60 CM APLICADA EM AMBIENTES DE ÁREA MAIOR QUE 10 M². AF_06/2014</t>
  </si>
  <si>
    <t xml:space="preserve"> 8.4 </t>
  </si>
  <si>
    <t>SOLEIRAS</t>
  </si>
  <si>
    <t xml:space="preserve"> 8.4.1 </t>
  </si>
  <si>
    <t xml:space="preserve"> 98689 </t>
  </si>
  <si>
    <t>SOLEIRA EM GRANITO, LARGURA 15 CM, ESPESSURA 2,0 CM. AF_06/2018</t>
  </si>
  <si>
    <t xml:space="preserve"> 9.1 </t>
  </si>
  <si>
    <t>CHAPISCO, EMBOÇO E REBOCO</t>
  </si>
  <si>
    <t xml:space="preserve"> 9.1.1 </t>
  </si>
  <si>
    <t xml:space="preserve"> 87879 </t>
  </si>
  <si>
    <t>CHAPISCO APLICADO EM ALVENARIAS E ESTRUTURAS DE CONCRETO INTERNAS, COM COLHER DE PEDREIRO.  ARGAMASSA TRAÇO 1:3 COM PREPARO EM BETONEIRA 400L. AF_06/2014</t>
  </si>
  <si>
    <t xml:space="preserve"> 9.1.2 </t>
  </si>
  <si>
    <t xml:space="preserve"> 87527 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</si>
  <si>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</si>
  <si>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 xml:space="preserve"> 9.1.3 </t>
  </si>
  <si>
    <t xml:space="preserve"> 87530 </t>
  </si>
  <si>
    <t>MASSA ÚNICA, PARA RECEBIMENTO DE PINTURA, EM ARGAMASSA TRAÇO 1:2:8, PREPARO MANUAL, APLICADA MANUALMENTE EM FACES INTERNAS DE PAREDES, ESPESSURA DE 20MM, COM EXECUÇÃO DE TALISCAS. AF_06/2014</t>
  </si>
  <si>
    <t xml:space="preserve"> 9.2 </t>
  </si>
  <si>
    <t>IMPERMEABILIZAÇÃO</t>
  </si>
  <si>
    <t xml:space="preserve"> 9.2.1 </t>
  </si>
  <si>
    <t xml:space="preserve"> 98561 </t>
  </si>
  <si>
    <t>IMPERMEABILIZAÇÃO DE PAREDES COM ARGAMASSA DE CIMENTO E AREIA, COM ADITIVO IMPERMEABILIZANTE, E = 2CM. AF_06/2018</t>
  </si>
  <si>
    <t xml:space="preserve"> 9.2.2 </t>
  </si>
  <si>
    <t xml:space="preserve"> 98560 </t>
  </si>
  <si>
    <t>IMPERMEABILIZAÇÃO DE PISO COM ARGAMASSA DE CIMENTO E AREIA, COM ADITIVO IMPERMEABILIZANTE, E = 2CM. AF_06/2018</t>
  </si>
  <si>
    <t xml:space="preserve"> 9.3 </t>
  </si>
  <si>
    <t>REVESTIMENTO CERAMICO</t>
  </si>
  <si>
    <t xml:space="preserve"> 9.3.1 </t>
  </si>
  <si>
    <t xml:space="preserve"> 87269 </t>
  </si>
  <si>
    <t>REVESTIMENTO CERÂMICO PARA PAREDES INTERNAS COM PLACAS TIPO ESMALTADA EXTRA DE DIMENSÕES 25X35 CM APLICADAS EM AMBIENTES DE ÁREA MAIOR QUE 5 M² NA ALTURA INTEIRA DAS PAREDES. AF_06/2014</t>
  </si>
  <si>
    <t xml:space="preserve"> 9.3.2 </t>
  </si>
  <si>
    <t xml:space="preserve"> 73908/002 </t>
  </si>
  <si>
    <t>CANTONEIRA DE ALUMINIO 1"X1, PARA PROTECAO DE QUINA DE PAREDE</t>
  </si>
  <si>
    <t xml:space="preserve"> 10.1 </t>
  </si>
  <si>
    <t>VERGAS E CONTRAVERGAS</t>
  </si>
  <si>
    <t xml:space="preserve"> 10.1.1 </t>
  </si>
  <si>
    <t xml:space="preserve"> 93182 </t>
  </si>
  <si>
    <t>VERGA PRÉ-MOLDADA PARA JANELAS COM ATÉ 1,5 M DE VÃO. AF_03/2016</t>
  </si>
  <si>
    <t xml:space="preserve"> 10.1.2 </t>
  </si>
  <si>
    <t xml:space="preserve"> 93183 </t>
  </si>
  <si>
    <t>VERGA PRÉ-MOLDADA PARA JANELAS COM MAIS DE 1,5 M DE VÃO. AF_03/2016</t>
  </si>
  <si>
    <t xml:space="preserve"> 10.1.3 </t>
  </si>
  <si>
    <t xml:space="preserve"> 93194 </t>
  </si>
  <si>
    <t>CONTRAVERGA PRÉ-MOLDADA PARA VÃOS DE ATÉ 1,5 M DE COMPRIMENTO. AF_03/2016</t>
  </si>
  <si>
    <t xml:space="preserve"> 10.1.4 </t>
  </si>
  <si>
    <t xml:space="preserve"> 93195 </t>
  </si>
  <si>
    <t>CONTRAVERGA PRÉ-MOLDADA PARA VÃOS DE MAIS DE 1,5 M DE COMPRIMENTO. AF_03/2016</t>
  </si>
  <si>
    <t xml:space="preserve"> 10.1.5 </t>
  </si>
  <si>
    <t xml:space="preserve"> 93184 </t>
  </si>
  <si>
    <t>VERGA PRÉ-MOLDADA PARA PORTAS COM ATÉ 1,5 M DE VÃO. AF_03/2016</t>
  </si>
  <si>
    <t xml:space="preserve"> 10.1.6 </t>
  </si>
  <si>
    <t xml:space="preserve"> 93185 </t>
  </si>
  <si>
    <t>VERGA PRÉ-MOLDADA PARA PORTAS COM MAIS DE 1,5 M DE VÃO. AF_03/2016</t>
  </si>
  <si>
    <t xml:space="preserve"> 10.2 </t>
  </si>
  <si>
    <t>JANELAS</t>
  </si>
  <si>
    <t xml:space="preserve"> 10.2.1 </t>
  </si>
  <si>
    <t xml:space="preserve"> TOTAL - 27 </t>
  </si>
  <si>
    <t>INSTALAÇÃO DE JANELA, J01 - JANELA EM VIDRO TEMPERADO TIPO BASCULANTE (0,6X0,4M) - FORNECIMENTO E INSTALAÇÃO</t>
  </si>
  <si>
    <t xml:space="preserve"> 10.2.2 </t>
  </si>
  <si>
    <t xml:space="preserve"> TOTAL - 28 </t>
  </si>
  <si>
    <t>INSTALAÇÃO DE JANELA, J02 - JANELA EM VIDRO TEMPERADO DE CORRER 8MM (1,3X0,7M) - FORNECIMENTO E INSTALAÇÃO</t>
  </si>
  <si>
    <t xml:space="preserve"> 10.2.3 </t>
  </si>
  <si>
    <t xml:space="preserve"> TOTAL - 29 </t>
  </si>
  <si>
    <t>INSTALAÇÃO DE JANELA, J03 - JANELA EM VIDRO TEMPERADO DE CORRER 8MM (2,0X0,7M) - FORNECIMENTO E INSTALAÇÃO</t>
  </si>
  <si>
    <t xml:space="preserve"> 10.3 </t>
  </si>
  <si>
    <t>PORTAS</t>
  </si>
  <si>
    <t xml:space="preserve"> 10.3.1 </t>
  </si>
  <si>
    <t xml:space="preserve"> TOTAL - 30 </t>
  </si>
  <si>
    <t>INSTALAÇÃO DE PORTA, P01 - PORTA EM ALUMINIO DE ABRIR EM CHAPA DUPLA, ACM, (0,80X2,1M) - FORNECIMENTO E INSTALAÇÃO</t>
  </si>
  <si>
    <t xml:space="preserve"> 10.3.2 </t>
  </si>
  <si>
    <t xml:space="preserve"> TOTAL - 31 </t>
  </si>
  <si>
    <t>INSTALAÇÃO DE PORTA, P02 - PORTA EM ALUMINIO DE ABRIR EM CHAPA DUPLA, ACM, (0,9X2,1M) - FORNECIMENTO E INSTALAÇÃO</t>
  </si>
  <si>
    <t xml:space="preserve"> 10.3.3 </t>
  </si>
  <si>
    <t xml:space="preserve"> TOTAL - 32 </t>
  </si>
  <si>
    <t>INSTALAÇÃO DE PORTA, P03 - PORTA EM ALUMINIO DE ABRIR EM CHAPA DUPLA, ACM, (1,0X2,1M) - FORNECIMENTO E INSTALAÇÃO</t>
  </si>
  <si>
    <t xml:space="preserve"> 10.3.4 </t>
  </si>
  <si>
    <t xml:space="preserve"> TOTAL - 33 </t>
  </si>
  <si>
    <t>INSTALAÇÃO DE PORTA, P04 - PORTA EM ALUMINIO DE CORRER EM CHAPA DUPLA, ACM, (1,2X2,1M) - FORNECIMENTO E INSTALAÇÃO</t>
  </si>
  <si>
    <t xml:space="preserve"> 10.3.5 </t>
  </si>
  <si>
    <t xml:space="preserve"> TOTAL - 34 </t>
  </si>
  <si>
    <t>INSTALAÇÃO DE PORTA, P05 - PORTA EM VIDRO  DE ABRIR 02 FOLHAS - 10MM (1,8X2,1M) - FORNECIMENTO E INSTALAÇÃO</t>
  </si>
  <si>
    <t xml:space="preserve"> 11.1 </t>
  </si>
  <si>
    <t>PAREDES</t>
  </si>
  <si>
    <t xml:space="preserve"> 11.1.1 </t>
  </si>
  <si>
    <t xml:space="preserve"> 88415 </t>
  </si>
  <si>
    <t>APLICAÇÃO MANUAL DE FUNDO SELADOR ACRÍLICO EM PAREDES EXTERNAS DE CASAS. AF_06/2014</t>
  </si>
  <si>
    <t xml:space="preserve"> 11.1.2 </t>
  </si>
  <si>
    <t xml:space="preserve"> 96135 </t>
  </si>
  <si>
    <t>APLICAÇÃO MANUAL DE MASSA ACRÍLICA EM PAREDES EXTERNAS DE CASAS, DUAS DEMÃOS. AF_05/2017</t>
  </si>
  <si>
    <t xml:space="preserve"> 11.1.3 </t>
  </si>
  <si>
    <t xml:space="preserve"> 88489 </t>
  </si>
  <si>
    <t>APLICAÇÃO MANUAL DE PINTURA COM TINTA LÁTEX ACRÍLICA EM PAREDES, DUAS DEMÃOS. AF_06/2014</t>
  </si>
  <si>
    <t xml:space="preserve"> 12.1 </t>
  </si>
  <si>
    <t>ESCAVAÇÃO E REATERRO DE VALA PARA TUBOS SANITARIOS</t>
  </si>
  <si>
    <t xml:space="preserve"> 12.1.1 </t>
  </si>
  <si>
    <t xml:space="preserve"> 93358 </t>
  </si>
  <si>
    <t>ESCAVAÇÃO MANUAL DE VALA COM PROFUNDIDADE MENOR OU IGUAL A 1,30 M. AF_03/2016</t>
  </si>
  <si>
    <t xml:space="preserve"> 12.1.2 </t>
  </si>
  <si>
    <t xml:space="preserve"> 12.2 </t>
  </si>
  <si>
    <t>RASGO E FECHAMENTO DE RASGO EM ALVENARIA</t>
  </si>
  <si>
    <t xml:space="preserve"> 12.2.1 </t>
  </si>
  <si>
    <t xml:space="preserve"> 90443 </t>
  </si>
  <si>
    <t>RASGO EM ALVENARIA PARA RAMAIS/ DISTRIBUIÇÃO COM DIAMETROS MENORES OU IGUAIS A 40 MM. AF_05/2015</t>
  </si>
  <si>
    <t xml:space="preserve"> 12.2.2 </t>
  </si>
  <si>
    <t xml:space="preserve"> 90466 </t>
  </si>
  <si>
    <t>CHUMBAMENTO LINEAR EM ALVENARIA PARA RAMAIS/DISTRIBUIÇÃO COM DIÂMETROS MENORES OU IGUAIS A 40 MM. AF_05/2015</t>
  </si>
  <si>
    <t xml:space="preserve"> 12.3 </t>
  </si>
  <si>
    <t>TUBOS</t>
  </si>
  <si>
    <t xml:space="preserve"> 12.3.1 </t>
  </si>
  <si>
    <t xml:space="preserve"> 89402 </t>
  </si>
  <si>
    <t>TUBO, PVC, SOLDÁVEL, DN 25MM, INSTALADO EM RAMAL DE DISTRIBUIÇÃO DE ÁGUA - FORNECIMENTO E INSTALAÇÃO. AF_12/2014</t>
  </si>
  <si>
    <t xml:space="preserve"> 12.3.2 </t>
  </si>
  <si>
    <t xml:space="preserve"> 89357 </t>
  </si>
  <si>
    <t>TUBO, PVC, SOLDÁVEL, DN 32MM, INSTALADO EM RAMAL OU SUB-RAMAL DE ÁGUA - FORNECIMENTO E INSTALAÇÃO. AF_12/2014</t>
  </si>
  <si>
    <t xml:space="preserve"> 12.3.3 </t>
  </si>
  <si>
    <t xml:space="preserve"> 89448 </t>
  </si>
  <si>
    <t>TUBO, PVC, SOLDÁVEL, DN 40MM, INSTALADO EM PRUMADA DE ÁGUA - FORNECIMENTO E INSTALAÇÃO. AF_12/2014</t>
  </si>
  <si>
    <t xml:space="preserve"> 12.3.4 </t>
  </si>
  <si>
    <t xml:space="preserve"> 89449 </t>
  </si>
  <si>
    <t>TUBO, PVC, SOLDÁVEL, DN 50MM, INSTALADO EM PRUMADA DE ÁGUA - FORNECIMENTO E INSTALAÇÃO. AF_12/2014</t>
  </si>
  <si>
    <t xml:space="preserve"> 12.3.5 </t>
  </si>
  <si>
    <t xml:space="preserve"> 89711 </t>
  </si>
  <si>
    <t>TUBO PVC, SERIE NORMAL, ESGOTO PREDIAL, DN 40 MM, FORNECIDO E INSTALADO EM RAMAL DE DESCARGA OU RAMAL DE ESGOTO SANITÁRIO. AF_12/2014</t>
  </si>
  <si>
    <t xml:space="preserve"> 12.3.6 </t>
  </si>
  <si>
    <t xml:space="preserve"> 89712 </t>
  </si>
  <si>
    <t>TUBO PVC, SERIE NORMAL, ESGOTO PREDIAL, DN 50 MM, FORNECIDO E INSTALADO EM RAMAL DE DESCARGA OU RAMAL DE ESGOTO SANITÁRIO. AF_12/2014</t>
  </si>
  <si>
    <t xml:space="preserve"> 12.3.7 </t>
  </si>
  <si>
    <t xml:space="preserve"> 89714 </t>
  </si>
  <si>
    <t>TUBO PVC, SERIE NORMAL, ESGOTO PREDIAL, DN 100 MM, FORNECIDO E INSTALADO EM RAMAL DE DESCARGA OU RAMAL DE ESGOTO SANITÁRIO. AF_12/2014</t>
  </si>
  <si>
    <t xml:space="preserve"> 12.4 </t>
  </si>
  <si>
    <t>CONEXÕES</t>
  </si>
  <si>
    <t xml:space="preserve"> 12.4.1 </t>
  </si>
  <si>
    <t xml:space="preserve"> 72600 </t>
  </si>
  <si>
    <t>JOELHO REDUCAO PVC ROSQUEAVEL 90º AGUA FRIA 3/4X1/2" -FORNECIMENTO E INSTALACAO</t>
  </si>
  <si>
    <t xml:space="preserve"> 12.4.2 </t>
  </si>
  <si>
    <t xml:space="preserve"> 90375 </t>
  </si>
  <si>
    <t>BUCHA DE REDUÇÃO, PVC, SOLDÁVEL, DN 40MM X 32MM, INSTALADO EM RAMAL OU SUB-RAMAL DE ÁGUA - FORNECIMENTO E INSTALAÇÃO. AF_03/2015</t>
  </si>
  <si>
    <t xml:space="preserve"> 12.4.3 </t>
  </si>
  <si>
    <t xml:space="preserve"> 89362 </t>
  </si>
  <si>
    <t>JOELHO 90 GRAUS, PVC, SOLDÁVEL, DN 25MM, INSTALADO EM RAMAL OU SUB-RAMAL DE ÁGUA - FORNECIMENTO E INSTALAÇÃO. AF_12/2014</t>
  </si>
  <si>
    <t xml:space="preserve"> 12.4.4 </t>
  </si>
  <si>
    <t xml:space="preserve"> 89413 </t>
  </si>
  <si>
    <t>JOELHO 90 GRAUS, PVC, SOLDÁVEL, DN 32MM, INSTALADO EM RAMAL DE DISTRIBUIÇÃO DE ÁGUA - FORNECIMENTO E INSTALAÇÃO. AF_12/2014</t>
  </si>
  <si>
    <t xml:space="preserve"> 12.4.5 </t>
  </si>
  <si>
    <t xml:space="preserve"> 89497 </t>
  </si>
  <si>
    <t>JOELHO 90 GRAUS, PVC, SOLDÁVEL, DN 40MM, INSTALADO EM PRUMADA DE ÁGUA - FORNECIMENTO E INSTALAÇÃO. AF_12/2014</t>
  </si>
  <si>
    <t xml:space="preserve"> 12.4.6 </t>
  </si>
  <si>
    <t xml:space="preserve"> 72602 </t>
  </si>
  <si>
    <t>JOELHO REDUCAO PVC SOLDAVEL 90º AGUA FRIA 32X25MM - FORNECIMENTO EINSTALACAO</t>
  </si>
  <si>
    <t xml:space="preserve"> 12.4.7 </t>
  </si>
  <si>
    <t xml:space="preserve"> 89395 </t>
  </si>
  <si>
    <t>TE, PVC, SOLDÁVEL, DN 25MM, INSTALADO EM RAMAL OU SUB-RAMAL DE ÁGUA - FORNECIMENTO E INSTALAÇÃO. AF_12/2014</t>
  </si>
  <si>
    <t xml:space="preserve"> 12.4.8 </t>
  </si>
  <si>
    <t xml:space="preserve"> 89398 </t>
  </si>
  <si>
    <t>TE, PVC, SOLDÁVEL, DN 32MM, INSTALADO EM RAMAL OU SUB-RAMAL DE ÁGUA - FORNECIMENTO E INSTALAÇÃO. AF_12/2014</t>
  </si>
  <si>
    <t xml:space="preserve"> 12.4.9 </t>
  </si>
  <si>
    <t xml:space="preserve"> 89624 </t>
  </si>
  <si>
    <t>TÊ DE REDUÇÃO, PVC, SOLDÁVEL, DN 40MM X 32MM, INSTALADO EM PRUMADA DE ÁGUA - FORNECIMENTO E INSTALAÇÃO. AF_12/2014</t>
  </si>
  <si>
    <t xml:space="preserve"> 12.4.10 </t>
  </si>
  <si>
    <t xml:space="preserve"> 89366 </t>
  </si>
  <si>
    <t>JOELHO 90 GRAUS COM BUCHA DE LATÃO, PVC, SOLDÁVEL, DN 25MM, X 3/4 INSTALADO EM RAMAL OU SUB-RAMAL DE ÁGUA - FORNECIMENTO E INSTALAÇÃO. AF_12/2014</t>
  </si>
  <si>
    <t xml:space="preserve"> 12.4.11 </t>
  </si>
  <si>
    <t xml:space="preserve"> 90373 </t>
  </si>
  <si>
    <t>JOELHO 90 GRAUS COM BUCHA DE LATÃO, PVC, SOLDÁVEL, DN 25MM, X 1/2 INSTALADO EM RAMAL OU SUB-RAMAL DE ÁGUA - FORNECIMENTO E INSTALAÇÃO. AF_12/2014</t>
  </si>
  <si>
    <t xml:space="preserve"> 12.4.12 </t>
  </si>
  <si>
    <t xml:space="preserve"> 89396 </t>
  </si>
  <si>
    <t>TÊ COM BUCHA DE LATÃO NA BOLSA CENTRAL, PVC, SOLDÁVEL, DN 25MM X 1/2, INSTALADO EM RAMAL OU SUB-RAMAL DE ÁGUA - FORNECIMENTO E INSTALAÇÃO. AF_12/2014</t>
  </si>
  <si>
    <t xml:space="preserve"> 12.4.13 </t>
  </si>
  <si>
    <t xml:space="preserve"> 89728 </t>
  </si>
  <si>
    <t>CURVA CURTA 90 GRAUS, PVC, SERIE NORMAL, ESGOTO PREDIAL, DN 40 MM, JUNTA SOLDÁVEL, FORNECIDO E INSTALADO EM RAMAL DE DESCARGA OU RAMAL DE ESGOTO SANITÁRIO. AF_12/2014</t>
  </si>
  <si>
    <t xml:space="preserve"> 12.4.14 </t>
  </si>
  <si>
    <t xml:space="preserve"> 89726 </t>
  </si>
  <si>
    <t>JOELHO 45 GRAUS, PVC, SERIE NORMAL, ESGOTO PREDIAL, DN 40 MM, JUNTA SOLDÁVEL, FORNECIDO E INSTALADO EM RAMAL DE DESCARGA OU RAMAL DE ESGOTO SANITÁRIO. AF_12/2014</t>
  </si>
  <si>
    <t xml:space="preserve"> 12.4.15 </t>
  </si>
  <si>
    <t xml:space="preserve"> 89732 </t>
  </si>
  <si>
    <t>JOELHO 45 GRAUS, PVC, SERIE NORMAL, ESGOTO PREDIAL, DN 50 MM, JUNTA ELÁSTICA, FORNECIDO E INSTALADO EM RAMAL DE DESCARGA OU RAMAL DE ESGOTO SANITÁRIO. AF_12/2014</t>
  </si>
  <si>
    <t xml:space="preserve"> 12.4.16 </t>
  </si>
  <si>
    <t xml:space="preserve"> 89746 </t>
  </si>
  <si>
    <t>JOELHO 45 GRAUS, PVC, SERIE NORMAL, ESGOTO PREDIAL, DN 100 MM, JUNTA ELÁSTICA, FORNECIDO E INSTALADO EM RAMAL DE DESCARGA OU RAMAL DE ESGOTO SANITÁRIO. AF_12/2014</t>
  </si>
  <si>
    <t xml:space="preserve"> 12.4.17 </t>
  </si>
  <si>
    <t xml:space="preserve"> 89744 </t>
  </si>
  <si>
    <t>JOELHO 90 GRAUS, PVC, SERIE NORMAL, ESGOTO PREDIAL, DN 100 MM, JUNTA ELÁSTICA, FORNECIDO E INSTALADO EM RAMAL DE DESCARGA OU RAMAL DE ESGOTO SANITÁRIO. AF_12/2014</t>
  </si>
  <si>
    <t xml:space="preserve"> 12.4.18 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</si>
  <si>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</si>
  <si>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</si>
  <si>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12.4.19 </t>
  </si>
  <si>
    <t xml:space="preserve"> TOTAL-10 </t>
  </si>
  <si>
    <t>JUNÇÃO SIMPLES, PVC, SERIE NORMAL, ESGOTO PREDIAL, DN 100 X 50 MM, JUNTA ELÁSTICA, FORNECIDO E INSTALADO EM RAMAL DE DESCARGA OU RAMAL DE ESGOTO SANITÁRIO.</t>
  </si>
  <si>
    <t xml:space="preserve"> 12.4.20 </t>
  </si>
  <si>
    <t xml:space="preserve"> 89827 </t>
  </si>
  <si>
    <t>JUNÇÃO SIMPLES, PVC, SERIE NORMAL, ESGOTO PREDIAL, DN 50 X 50 MM, JUNTA ELÁSTICA, FORNECIDO E INSTALADO EM PRUMADA DE ESGOTO SANITÁRIO OU VENTILAÇÃO. AF_12/2014</t>
  </si>
  <si>
    <t xml:space="preserve"> 12.4.21 </t>
  </si>
  <si>
    <t xml:space="preserve"> 89801 </t>
  </si>
  <si>
    <t>JOELHO 90 GRAUS, PVC, SERIE NORMAL, ESGOTO PREDIAL, DN 50 MM, JUNTA ELÁSTICA, FORNECIDO E INSTALADO EM PRUMADA DE ESGOTO SANITÁRIO OU VENTILAÇÃO. AF_12/2014</t>
  </si>
  <si>
    <t xml:space="preserve"> 12.4.22 </t>
  </si>
  <si>
    <t xml:space="preserve"> 89825 </t>
  </si>
  <si>
    <t>TE, PVC, SERIE NORMAL, ESGOTO PREDIAL, DN 50 X 50 MM, JUNTA ELÁSTICA, FORNECIDO E INSTALADO EM PRUMADA DE ESGOTO SANITÁRIO OU VENTILAÇÃO. AF_12/2014</t>
  </si>
  <si>
    <t xml:space="preserve"> 12.5 </t>
  </si>
  <si>
    <t>REGISTRO E ADAPTADORES</t>
  </si>
  <si>
    <t xml:space="preserve"> 12.5.1 </t>
  </si>
  <si>
    <t xml:space="preserve"> 94794 </t>
  </si>
  <si>
    <t>REGISTRO DE GAVETA BRUTO, LATÃO, ROSCÁVEL, 1 1/2, COM ACABAMENTO E CANOPLA CROMADOS, INSTALADO EM RESERVAÇÃO DE ÁGUA DE EDIFICAÇÃO QUE POSSUA RESERVATÓRIO DE FIBRA/FIBROCIMENTO  FORNECIMENTO E INSTALAÇÃO. AF_06/2016</t>
  </si>
  <si>
    <t xml:space="preserve"> 12.5.2 </t>
  </si>
  <si>
    <t xml:space="preserve"> 89987 </t>
  </si>
  <si>
    <t>REGISTRO DE GAVETA BRUTO, LATÃO, ROSCÁVEL, 3/4", COM ACABAMENTO E CANOPLA CROMADOS. FORNECIDO E INSTALADO EM RAMAL DE ÁGUA. AF_12/2014</t>
  </si>
  <si>
    <t xml:space="preserve"> 12.5.3 </t>
  </si>
  <si>
    <t xml:space="preserve"> 94783 </t>
  </si>
  <si>
    <t>ADAPTADOR COM FLANGE E ANEL DE VEDAÇÃO, PVC, SOLDÁVEL, DN  20 MM X 1/2 , INSTALADO EM RESERVAÇÃO DE ÁGUA DE EDIFICAÇÃO QUE POSSUA RESERVATÓRIO DE FIBRA/FIBROCIMENTO   FORNECIMENTO E INSTALAÇÃO. AF_06/2016</t>
  </si>
  <si>
    <t xml:space="preserve"> 12.5.4 </t>
  </si>
  <si>
    <t xml:space="preserve"> 94705 </t>
  </si>
  <si>
    <t>ADAPTADOR COM FLANGE E ANEL DE VEDAÇÃO, PVC, SOLDÁVEL, DN 40 MM X 1 1/4 , INSTALADO EM RESERVAÇÃO DE ÁGUA DE EDIFICAÇÃO QUE POSSUA RESERVATÓRIO DE FIBRA/FIBROCIMENTO   FORNECIMENTO E INSTALAÇÃO. AF_06/2016</t>
  </si>
  <si>
    <t xml:space="preserve"> 12.5.5 </t>
  </si>
  <si>
    <t xml:space="preserve"> 89538 </t>
  </si>
  <si>
    <t>ADAPTADOR CURTO COM BOLSA E ROSCA PARA REGISTRO, PVC, SOLDÁVEL, DN 25MM X 3/4, INSTALADO EM PRUMADA DE ÁGUA - FORNECIMENTO E INSTALAÇÃO. AF_12/2014</t>
  </si>
  <si>
    <t xml:space="preserve"> 12.5.6 </t>
  </si>
  <si>
    <t xml:space="preserve"> 89596 </t>
  </si>
  <si>
    <t>ADAPTADOR CURTO COM BOLSA E ROSCA PARA REGISTRO, PVC, SOLDÁVEL, DN 50MM X 1.1/2, INSTALADO EM PRUMADA DE ÁGUA - FORNECIMENTO E INSTALAÇÃO. AF_12/2014</t>
  </si>
  <si>
    <t xml:space="preserve"> 12.5.7 </t>
  </si>
  <si>
    <t xml:space="preserve"> 89985 </t>
  </si>
  <si>
    <t>REGISTRO DE PRESSÃO BRUTO, LATÃO, ROSCÁVEL, 3/4", COM ACABAMENTO E CANOPLA CROMADOS. FORNECIDO E INSTALADO EM RAMAL DE ÁGUA. AF_12/2014</t>
  </si>
  <si>
    <t xml:space="preserve"> 12.5.8 </t>
  </si>
  <si>
    <t xml:space="preserve"> 94795 </t>
  </si>
  <si>
    <t>TORNEIRA DE BOIA, ROSCÁVEL, 1/2 , FORNECIDA E INSTALADA EM RESERVAÇÃO DE ÁGUA. AF_06/2016</t>
  </si>
  <si>
    <t xml:space="preserve"> 12.6 </t>
  </si>
  <si>
    <t>APARELHOS SANITARIOS, LOUÇAS E METAIS</t>
  </si>
  <si>
    <t xml:space="preserve"> 12.6.1 </t>
  </si>
  <si>
    <t xml:space="preserve"> 100860 </t>
  </si>
  <si>
    <t>CHUVEIRO ELÉTRICO COMUM CORPO PLÁSTICO, TIPO DUCHA  FORNECIMENTO E INSTALAÇÃO. AF_01/2020</t>
  </si>
  <si>
    <t xml:space="preserve"> 12.6.2 </t>
  </si>
  <si>
    <t xml:space="preserve"> 86927 </t>
  </si>
  <si>
    <t>TANQUE DE MÁRMORE SINTÉTICO SUSPENSO, 22L OU EQUIVALENTE, INCLUSO SIFÃO TIPO GARRAFA EM PVC, VÁLVULA PLÁSTICA E TORNEIRA DE METAL CROMADO PADRÃO POPULAR - FORNEC. E INSTALAÇÃO. AF_01/2020</t>
  </si>
  <si>
    <t xml:space="preserve"> 12.6.3 </t>
  </si>
  <si>
    <t xml:space="preserve"> 86939 </t>
  </si>
  <si>
    <t>LAVATÓRIO LOUÇA BRANCA COM COLUNA, *44 X 35,5* CM, PADRÃO POPULAR, INCLUSO SIFÃO FLEXÍVEL EM PVC, VÁLVULA E ENGATE FLEXÍVEL 30CM EM PLÁSTICO E COM TORNEIRA CROMADA PADRÃO POPULAR - FORNECIMENTO E INSTALAÇÃO. AF_01/2020</t>
  </si>
  <si>
    <t xml:space="preserve"> 12.6.4 </t>
  </si>
  <si>
    <t xml:space="preserve"> 86932 </t>
  </si>
  <si>
    <t>VASO SANITÁRIO SIFONADO COM CAIXA ACOPLADA LOUÇA BRANCA - PADRÃO MÉDIO, INCLUSO ENGATE FLEXÍVEL EM METAL CROMADO, 1/2  X 40CM - FORNECIMENTO E INSTALAÇÃO. AF_01/2020</t>
  </si>
  <si>
    <t xml:space="preserve"> 12.7 </t>
  </si>
  <si>
    <t>RALOS E CAIXAS</t>
  </si>
  <si>
    <t xml:space="preserve"> 12.7.1 </t>
  </si>
  <si>
    <t xml:space="preserve"> 89709 </t>
  </si>
  <si>
    <t>RALO SIFONADO, PVC, DN 100 X 40 MM, JUNTA SOLDÁVEL, FORNECIDO E INSTALADO EM RAMAL DE DESCARGA OU EM RAMAL DE ESGOTO SANITÁRIO. AF_12/2014</t>
  </si>
  <si>
    <t xml:space="preserve"> 12.7.2 </t>
  </si>
  <si>
    <t xml:space="preserve"> 89707 </t>
  </si>
  <si>
    <t>CAIXA SIFONADA, PVC, DN 100 X 100 X 50 MM, JUNTA ELÁSTICA, FORNECIDA E INSTALADA EM RAMAL DE DESCARGA OU EM RAMAL DE ESGOTO SANITÁRIO. AF_12/2014</t>
  </si>
  <si>
    <t xml:space="preserve"> 12.7.3 </t>
  </si>
  <si>
    <t xml:space="preserve"> 97902 </t>
  </si>
  <si>
    <t>CAIXA ENTERRADA HIDRÁULICA RETANGULAR EM ALVENARIA COM TIJOLOS CERÂMICOS MACIÇOS, DIMENSÕES INTERNAS: 0,6X0,6X0,6 M PARA REDE DE ESGOTO. AF_05/2018</t>
  </si>
  <si>
    <t xml:space="preserve"> 12.7.4 </t>
  </si>
  <si>
    <t xml:space="preserve"> 97900 </t>
  </si>
  <si>
    <t>CAIXA ENTERRADA HIDRÁULICA RETANGULAR EM ALVENARIA COM TIJOLOS CERÂMICOS MACIÇOS, DIMENSÕES INTERNAS: 0,3X0,3X0,3 M PARA REDE DE ESGOTO. AF_05/2018</t>
  </si>
  <si>
    <t xml:space="preserve"> 12.8 </t>
  </si>
  <si>
    <t>CAIXA DAGUA</t>
  </si>
  <si>
    <t xml:space="preserve"> 12.8.1 </t>
  </si>
  <si>
    <t xml:space="preserve"> 88503 </t>
  </si>
  <si>
    <t>CAIXA D´ÁGUA EM POLIETILENO, 1000 LITROS, COM ACESSÓRIOS</t>
  </si>
  <si>
    <t xml:space="preserve"> 12.9 </t>
  </si>
  <si>
    <t>ACESSIBILIDADE</t>
  </si>
  <si>
    <t xml:space="preserve"> 12.9.1 </t>
  </si>
  <si>
    <t xml:space="preserve"> TOTAL - 35 </t>
  </si>
  <si>
    <t>PROTEÇÃO PARA SIFAO, EM CHAPA INOX - FORNECIMENTO E INSTALAÇÃO</t>
  </si>
  <si>
    <t xml:space="preserve"> 12.9.2 </t>
  </si>
  <si>
    <t xml:space="preserve"> TOTAL - 36 </t>
  </si>
  <si>
    <t>BARRA DE APOIO HORIZONTAL, EM ACO INOX, PARA LAVATORIO, FIXADA NA PAREDE - FORNECIMENTO E INSTALACAO. AF_01/2020</t>
  </si>
  <si>
    <t xml:space="preserve"> 12.9.3 </t>
  </si>
  <si>
    <t xml:space="preserve"> TOTAL - 37 </t>
  </si>
  <si>
    <t>BARRA DE APOIO RETA VERTICAL, EM ACO INOX POLIDO, COMPRIMENTO 40CM, FIXADA NA PAREDE - FORNECIMENTO E INSTALAÇÃO.</t>
  </si>
  <si>
    <t xml:space="preserve"> 12.9.4 </t>
  </si>
  <si>
    <t xml:space="preserve"> 100866 </t>
  </si>
  <si>
    <t>BARRA DE APOIO RETA, EM ACO INOX POLIDO, COMPRIMENTO 60CM, FIXADA NA PAREDE - FORNECIMENTO E INSTALAÇÃO. AF_01/2020</t>
  </si>
  <si>
    <t xml:space="preserve"> 12.9.5 </t>
  </si>
  <si>
    <t xml:space="preserve"> 100867 </t>
  </si>
  <si>
    <t>BARRA DE APOIO RETA, EM ACO INOX POLIDO, COMPRIMENTO 70 CM,  FIXADA NA PAREDE - FORNECIMENTO E INSTALAÇÃO. AF_01/2020</t>
  </si>
  <si>
    <t xml:space="preserve"> 12.9.6 </t>
  </si>
  <si>
    <t xml:space="preserve"> 100868 </t>
  </si>
  <si>
    <t>BARRA DE APOIO RETA, EM ACO INOX POLIDO, COMPRIMENTO 80 CM,  FIXADA NA PAREDE - FORNECIMENTO E INSTALAÇÃO. AF_01/2020</t>
  </si>
  <si>
    <t xml:space="preserve"> 12.9.7 </t>
  </si>
  <si>
    <t xml:space="preserve"> TOTAL - 47 </t>
  </si>
  <si>
    <t>BARRA DE APOIO PARA PORTA, 45 CM  - FORNECIMENTO E INSTALAÇÃO</t>
  </si>
  <si>
    <t xml:space="preserve"> 12.9.8 </t>
  </si>
  <si>
    <t xml:space="preserve"> TOTAL - 48 </t>
  </si>
  <si>
    <t>REVESTIMENTO RESISTENTE A IMPACTO PARA PORTA, DUAS FACES, ALTURA DE 40CM E LARGURA DE 90CM. - FORNECIMENTO E INSTALAÇÃO</t>
  </si>
  <si>
    <t>UND</t>
  </si>
  <si>
    <t xml:space="preserve"> 12.9.9 </t>
  </si>
  <si>
    <t xml:space="preserve"> TOTAL - 49 </t>
  </si>
  <si>
    <t>PLACA PARA PORTA WC C/ DESENHO UNIVERSAL ACESSIBILIDADE- FORNECIMENTO E APLICAÇÃO</t>
  </si>
  <si>
    <t xml:space="preserve"> 13.1 </t>
  </si>
  <si>
    <t xml:space="preserve"> 13.1.1 </t>
  </si>
  <si>
    <t xml:space="preserve"> 89578 </t>
  </si>
  <si>
    <t>TUBO PVC, SÉRIE R, ÁGUA PLUVIAL, DN 100 MM, FORNECIDO E INSTALADO EM CONDUTORES VERTICAIS DE ÁGUAS PLUVIAIS. AF_12/2014</t>
  </si>
  <si>
    <t xml:space="preserve"> 13.2 </t>
  </si>
  <si>
    <t xml:space="preserve"> 13.2.1 </t>
  </si>
  <si>
    <t xml:space="preserve"> 89584 </t>
  </si>
  <si>
    <t>JOELHO 90 GRAUS, PVC, SERIE R, ÁGUA PLUVIAL, DN 100 MM, JUNTA ELÁSTICA, FORNECIDO E INSTALADO EM CONDUTORES VERTICAIS DE ÁGUAS PLUVIAIS. AF_12/2014</t>
  </si>
  <si>
    <t xml:space="preserve"> 13.2.3 </t>
  </si>
  <si>
    <t xml:space="preserve"> 89669 </t>
  </si>
  <si>
    <t>LUVA SIMPLES, PVC, SERIE R, ÁGUA PLUVIAL, DN 100 MM, JUNTA ELÁSTICA, FORNECIDO E INSTALADO EM CONDUTORES VERTICAIS DE ÁGUAS PLUVIAIS. AF_12/2014</t>
  </si>
  <si>
    <t xml:space="preserve"> 13.2.4 </t>
  </si>
  <si>
    <t xml:space="preserve"> 89692 </t>
  </si>
  <si>
    <t>JUNÇÃO SIMPLES, PVC, SERIE R, ÁGUA PLUVIAL, DN 100 X 75 MM, JUNTA ELÁSTICA, FORNECIDO E INSTALADO EM CONDUTORES VERTICAIS DE ÁGUAS PLUVIAIS. AF_12/2014</t>
  </si>
  <si>
    <t xml:space="preserve"> 13.3 </t>
  </si>
  <si>
    <t>CALHAS E RUFOS</t>
  </si>
  <si>
    <t xml:space="preserve"> 13.3.1 </t>
  </si>
  <si>
    <t xml:space="preserve"> 94228 </t>
  </si>
  <si>
    <t>CALHA EM CHAPA DE AÇO GALVANIZADO NÚMERO 24, DESENVOLVIMENTO DE 50 CM, INCLUSO TRANSPORTE VERTICAL. AF_07/2019</t>
  </si>
  <si>
    <t xml:space="preserve"> 13.3.2 </t>
  </si>
  <si>
    <t xml:space="preserve"> 100327 </t>
  </si>
  <si>
    <t>RUFO EXTERNO/INTERNO EM CHAPA DE AÇO GALVANIZADO NÚMERO 26, CORTE DE 33 CM, INCLUSO IÇAMENTO. AF_07/2019</t>
  </si>
  <si>
    <t xml:space="preserve"> 14.1 </t>
  </si>
  <si>
    <t xml:space="preserve"> 14.1.1 </t>
  </si>
  <si>
    <t xml:space="preserve"> 90447 </t>
  </si>
  <si>
    <t>RASGO EM ALVENARIA PARA ELETRODUTOS COM DIAMETROS MENORES OU IGUAIS A 40 MM. AF_05/2015</t>
  </si>
  <si>
    <t xml:space="preserve"> 14.1.2 </t>
  </si>
  <si>
    <t xml:space="preserve"> 14.2 </t>
  </si>
  <si>
    <t>ESCAVAÇÃO E REATERRO DE VALA PARA ELETRODUTO ENTERRADO</t>
  </si>
  <si>
    <t xml:space="preserve"> 14.2.1 </t>
  </si>
  <si>
    <t xml:space="preserve"> 14.2.2 </t>
  </si>
  <si>
    <t xml:space="preserve"> 14.3 </t>
  </si>
  <si>
    <t>ELETRODUTOS E ELETROCALHAS</t>
  </si>
  <si>
    <t xml:space="preserve"> 14.3.1 </t>
  </si>
  <si>
    <t xml:space="preserve"> 91855 </t>
  </si>
  <si>
    <t>ELETRODUTO FLEXÍVEL CORRUGADO REFORÇADO, PVC, DN 25 MM (3/4"), PARA CIRCUITOS TERMINAIS, INSTALADO EM PAREDE - FORNECIMENTO E INSTALAÇÃO. AF_12/2015</t>
  </si>
  <si>
    <t xml:space="preserve"> 14.3.2 </t>
  </si>
  <si>
    <t xml:space="preserve"> 91857 </t>
  </si>
  <si>
    <t>ELETRODUTO FLEXÍVEL CORRUGADO REFORÇADO, PVC, DN 32 MM (1"), PARA CIRCUITOS TERMINAIS, INSTALADO EM PAREDE - FORNECIMENTO E INSTALAÇÃO. AF_12/2015</t>
  </si>
  <si>
    <t xml:space="preserve"> 14.3.3 </t>
  </si>
  <si>
    <t xml:space="preserve"> 91860 </t>
  </si>
  <si>
    <t>ELETRODUTO FLEXÍVEL CORRUGADO, PEAD, DN 40 MM (1 1/4"), PARA CIRCUITOS TERMINAIS, INSTALADO EM PAREDE - FORNECIMENTO E INSTALAÇÃO. AF_12/2015</t>
  </si>
  <si>
    <t xml:space="preserve"> 14.3.4 </t>
  </si>
  <si>
    <t xml:space="preserve"> 97667 </t>
  </si>
  <si>
    <t>ELETRODUTO FLEXÍVEL CORRUGADO, PEAD, DN 50 (1 ½)  - FORNECIMENTO E INSTALAÇÃO. AF_04/2016</t>
  </si>
  <si>
    <t xml:space="preserve"> 14.3.5 </t>
  </si>
  <si>
    <t xml:space="preserve"> 97668 </t>
  </si>
  <si>
    <t>ELETRODUTO FLEXÍVEL CORRUGADO, PEAD, DN 63 (2")  - FORNECIMENTO E INSTALAÇÃO. AF_04/2016</t>
  </si>
  <si>
    <t xml:space="preserve"> 14.3.6 </t>
  </si>
  <si>
    <t xml:space="preserve"> TOTAL-11 </t>
  </si>
  <si>
    <t>ELETRODUTO FLEXIVEL, PVC, DN 75 MM (2 1/2") - FORNECIMENTO E INSTALAÇÃO.</t>
  </si>
  <si>
    <t xml:space="preserve"> 14.3.7 </t>
  </si>
  <si>
    <t xml:space="preserve"> TOTAL - 13 </t>
  </si>
  <si>
    <t>ELETROCALHA PERFURADA TIPO ""U"" 50X50MM CHAPA 22 SEM TAMPA</t>
  </si>
  <si>
    <t xml:space="preserve"> 14.3.8 </t>
  </si>
  <si>
    <t>SBC</t>
  </si>
  <si>
    <t>ELETROCALHA PERFURADA TIPO ""U"" 75X50MM CHAPA 22 SEM TAMPA</t>
  </si>
  <si>
    <t xml:space="preserve"> 14.3.9 </t>
  </si>
  <si>
    <t>ELETROCALHA PERFURADA TIPO ""U"" 100X50MM CHAPA 22 SEM TAMPA</t>
  </si>
  <si>
    <t xml:space="preserve"> 14.4 </t>
  </si>
  <si>
    <t>FIOS E CABOS</t>
  </si>
  <si>
    <t xml:space="preserve"> 14.4.1 </t>
  </si>
  <si>
    <t xml:space="preserve"> 91926 </t>
  </si>
  <si>
    <t>CABO DE COBRE FLEXÍVEL ISOLADO, 2,5 MM², ANTI-CHAMA 450/750 V, PARA CIRCUITOS TERMINAIS - FORNECIMENTO E INSTALAÇÃO. AF_12/2015</t>
  </si>
  <si>
    <t xml:space="preserve"> 14.4.2 </t>
  </si>
  <si>
    <t xml:space="preserve"> 91928 </t>
  </si>
  <si>
    <t>CABO DE COBRE FLEXÍVEL ISOLADO, 4 MM², ANTI-CHAMA 450/750 V, PARA CIRCUITOS TERMINAIS - FORNECIMENTO E INSTALAÇÃO. AF_12/2015</t>
  </si>
  <si>
    <t xml:space="preserve"> 14.4.3 </t>
  </si>
  <si>
    <t xml:space="preserve"> 91930 </t>
  </si>
  <si>
    <t>CABO DE COBRE FLEXÍVEL ISOLADO, 6 MM², ANTI-CHAMA 450/750 V, PARA CIRCUITOS TERMINAIS - FORNECIMENTO E INSTALAÇÃO. AF_12/2015</t>
  </si>
  <si>
    <t xml:space="preserve"> 14.4.4 </t>
  </si>
  <si>
    <t xml:space="preserve"> 92986 </t>
  </si>
  <si>
    <t>CABO DE COBRE FLEXÍVEL ISOLADO, 35 MM², ANTI-CHAMA 0,6/1,0 KV, PARA DISTRIBUIÇÃO - FORNECIMENTO E INSTALAÇÃO. AF_12/2015</t>
  </si>
  <si>
    <t xml:space="preserve"> 14.4.5 </t>
  </si>
  <si>
    <t xml:space="preserve"> 92990 </t>
  </si>
  <si>
    <t>CABO DE COBRE FLEXÍVEL ISOLADO, 70 MM², ANTI-CHAMA 0,6/1,0 KV, PARA DISTRIBUIÇÃO - FORNECIMENTO E INSTALAÇÃO. AF_12/2015</t>
  </si>
  <si>
    <t xml:space="preserve"> 14.4.6 </t>
  </si>
  <si>
    <t xml:space="preserve"> 98295 </t>
  </si>
  <si>
    <t>CABO ELETRÔNICO CATEGORIA 5E, INSTALADO EM EDIFICAÇÃO INSTITUCIONAL - FORNECIMENTO E INSTALAÇÃO. AF_11/2019</t>
  </si>
  <si>
    <t xml:space="preserve"> 14.5 </t>
  </si>
  <si>
    <t>TOMADAS, INTERRUPTORES E OUTROS</t>
  </si>
  <si>
    <t xml:space="preserve"> 14.5.1 </t>
  </si>
  <si>
    <t xml:space="preserve"> 91997 </t>
  </si>
  <si>
    <t>TOMADA MÉDIA DE EMBUTIR (1 MÓDULO), 2P+T 20 A, INCLUINDO SUPORTE E PLACA - FORNECIMENTO E INSTALAÇÃO. AF_12/2015</t>
  </si>
  <si>
    <t xml:space="preserve"> 14.5.2 </t>
  </si>
  <si>
    <t xml:space="preserve"> 92005 </t>
  </si>
  <si>
    <t>TOMADA MÉDIA DE EMBUTIR (2 MÓDULOS), 2P+T 20 A, INCLUINDO SUPORTE E PLACA - FORNECIMENTO E INSTALAÇÃO. AF_12/2015</t>
  </si>
  <si>
    <t xml:space="preserve"> 14.5.3 </t>
  </si>
  <si>
    <t xml:space="preserve"> 92013 </t>
  </si>
  <si>
    <t>TOMADA MÉDIA DE EMBUTIR (3 MÓDULOS), 2P+T 20 A, INCLUINDO SUPORTE E PLACA - FORNECIMENTO E INSTALAÇÃO. AF_12/2015</t>
  </si>
  <si>
    <t xml:space="preserve"> 14.5.4 </t>
  </si>
  <si>
    <t xml:space="preserve"> 91949 </t>
  </si>
  <si>
    <t>SUPORTE PARAFUSADO COM PLACA DE ENCAIXE 4" X 4" ALTO (2,00 M DO PISO) PARA PONTO ELÉTRICO - FORNECIMENTO E INSTALAÇÃO. AF_12/2015</t>
  </si>
  <si>
    <t xml:space="preserve"> 14.5.5 </t>
  </si>
  <si>
    <t xml:space="preserve"> 91981 </t>
  </si>
  <si>
    <t>INTERRUPTOR BIPOLAR (1 MÓDULO), 10A/250V, INCLUINDO SUPORTE E PLACA - FORNECIMENTO E INSTALAÇÃO. AF_09/2017</t>
  </si>
  <si>
    <t xml:space="preserve"> 14.5.6 </t>
  </si>
  <si>
    <t xml:space="preserve"> 91969 </t>
  </si>
  <si>
    <t>INTERRUPTOR PARALELO (3 MÓDULOS), 10A/250V, INCLUINDO SUPORTE E PLACA - FORNECIMENTO E INSTALAÇÃO. AF_12/2015</t>
  </si>
  <si>
    <t xml:space="preserve"> 14.5.7 </t>
  </si>
  <si>
    <t xml:space="preserve"> 91961 </t>
  </si>
  <si>
    <t>INTERRUPTOR PARALELO (2 MÓDULOS), 10A/250V, INCLUINDO SUPORTE E PLACA - FORNECIMENTO E INSTALAÇÃO. AF_12/2015</t>
  </si>
  <si>
    <t xml:space="preserve"> 14.5.8 </t>
  </si>
  <si>
    <t xml:space="preserve"> 91955 </t>
  </si>
  <si>
    <t>INTERRUPTOR PARALELO (1 MÓDULO), 10A/250V, INCLUINDO SUPORTE E PLACA - FORNECIMENTO E INSTALAÇÃO. AF_12/2015</t>
  </si>
  <si>
    <t xml:space="preserve"> 14.5.9 </t>
  </si>
  <si>
    <t xml:space="preserve"> 91979 </t>
  </si>
  <si>
    <t>INTERRUPTOR INTERMEDIÁRIO (1 MÓDULO), 10A/250V, INCLUINDO SUPORTE E PLACA - FORNECIMENTO E INSTALAÇÃO. AF_09/2017</t>
  </si>
  <si>
    <t xml:space="preserve"> 14.5.10 </t>
  </si>
  <si>
    <t xml:space="preserve"> TOTAL - 50 </t>
  </si>
  <si>
    <t>INTERRUPTOR INTERMEDIÁRIO (2 MÓDULO), 10A/250V, INCLUINDO SUPORTE E PLACA - FORNECIMENTO E INSTALAÇÃO.</t>
  </si>
  <si>
    <t xml:space="preserve"> 14.5.11 </t>
  </si>
  <si>
    <t xml:space="preserve"> 91953 </t>
  </si>
  <si>
    <t>INTERRUPTOR SIMPLES (1 MÓDULO), 10A/250V, INCLUINDO SUPORTE E PLACA - FORNECIMENTO E INSTALAÇÃO. AF_12/2015</t>
  </si>
  <si>
    <t xml:space="preserve"> 14.5.12 </t>
  </si>
  <si>
    <t xml:space="preserve"> 98307 </t>
  </si>
  <si>
    <t>TOMADA DE REDE RJ45 - FORNECIMENTO E INSTALAÇÃO. AF_11/2019</t>
  </si>
  <si>
    <t xml:space="preserve"> 14.5.13 </t>
  </si>
  <si>
    <t xml:space="preserve"> 91985 </t>
  </si>
  <si>
    <t>INTERRUPTOR PULSADOR CAMPAINHA (1 MÓDULO), 10A/250V, INCLUINDO SUPORTE E PLACA - FORNECIMENTO E INSTALAÇÃO. AF_09/2017</t>
  </si>
  <si>
    <t xml:space="preserve"> 14.5.14 </t>
  </si>
  <si>
    <t xml:space="preserve"> 91940 </t>
  </si>
  <si>
    <t>CAIXA RETANGULAR 4" X 2" MÉDIA (1,30 M DO PISO), PVC, INSTALADA EM PAREDE - FORNECIMENTO E INSTALAÇÃO. AF_12/2015</t>
  </si>
  <si>
    <t xml:space="preserve"> 14.5.15 </t>
  </si>
  <si>
    <t xml:space="preserve"> 91937 </t>
  </si>
  <si>
    <t>CAIXA OCTOGONAL 3" X 3", PVC, INSTALADA EM LAJE - FORNECIMENTO E INSTALAÇÃO. AF_12/2015</t>
  </si>
  <si>
    <t xml:space="preserve"> 14.5.16 </t>
  </si>
  <si>
    <t xml:space="preserve"> TOTAL - 51 </t>
  </si>
  <si>
    <t>CAIXA DE PASSAGEM E TAMPA PRÉ-MOLDADAS EM CONCRETO, SEM FUNDO, 60X60CM - FORNECIMENTO E INSTALAÇÃO</t>
  </si>
  <si>
    <t xml:space="preserve"> 14.5.17 </t>
  </si>
  <si>
    <t xml:space="preserve"> TOTAL - 52 </t>
  </si>
  <si>
    <t>CAIXA DE PASSAGEM E TAMPA PRÉ-MOLDADAS EM CONCRETO, SEM FUNDO, 40X40CM - FORNECIMENTO E INSTALAÇÃO</t>
  </si>
  <si>
    <t xml:space="preserve"> 14.5.18 </t>
  </si>
  <si>
    <t xml:space="preserve"> TOTAL - 53 </t>
  </si>
  <si>
    <t>CAIXA DE PASSAGEM NO TETO, PVC, 150X150MM - FORNECIMENTO E INSTALAÇÃO</t>
  </si>
  <si>
    <t xml:space="preserve">    un</t>
  </si>
  <si>
    <t xml:space="preserve"> 14.6 </t>
  </si>
  <si>
    <t>DISPOSITIVO DE PROTEÇÃO</t>
  </si>
  <si>
    <t xml:space="preserve"> 14.6.1 </t>
  </si>
  <si>
    <t xml:space="preserve"> 93653 </t>
  </si>
  <si>
    <t>DISJUNTOR MONOPOLAR TIPO DIN, CORRENTE NOMINAL DE 10A - FORNECIMENTO E INSTALAÇÃO. AF_04/2016</t>
  </si>
  <si>
    <t xml:space="preserve"> 14.6.2 </t>
  </si>
  <si>
    <t xml:space="preserve"> 93660 </t>
  </si>
  <si>
    <t>DISJUNTOR BIPOLAR TIPO DIN, CORRENTE NOMINAL DE 10A - FORNECIMENTO E INSTALAÇÃO. AF_04/2016</t>
  </si>
  <si>
    <t xml:space="preserve"> 14.6.3 </t>
  </si>
  <si>
    <t xml:space="preserve"> TOTAL - 15 </t>
  </si>
  <si>
    <t>DISJUNTOR MONOPOLAR TIPO DIN, CORRENTE NOMINAL DE 15A - FORNECIMENTO E INSTALAÇÃO. AF_04/2016</t>
  </si>
  <si>
    <t xml:space="preserve"> 14.6.4 </t>
  </si>
  <si>
    <t xml:space="preserve"> TOTAL - 14 </t>
  </si>
  <si>
    <t>DISJUNTOR BIPOLAR TIPO DIN, CORRENTE NOMINAL DE 15A - FORNECIMENTO E INSTALAÇÃO. AF_04/2016</t>
  </si>
  <si>
    <t xml:space="preserve"> 14.6.5 </t>
  </si>
  <si>
    <t xml:space="preserve"> 93655 </t>
  </si>
  <si>
    <t>DISJUNTOR MONOPOLAR TIPO DIN, CORRENTE NOMINAL DE 20A - FORNECIMENTO E INSTALAÇÃO. AF_04/2016</t>
  </si>
  <si>
    <t xml:space="preserve"> 14.6.6 </t>
  </si>
  <si>
    <t xml:space="preserve"> 93656 </t>
  </si>
  <si>
    <t>DISJUNTOR MONOPOLAR TIPO DIN, CORRENTE NOMINAL DE 25A - FORNECIMENTO E INSTALAÇÃO. AF_04/2016</t>
  </si>
  <si>
    <t xml:space="preserve"> 14.6.7 </t>
  </si>
  <si>
    <t xml:space="preserve"> 93664 </t>
  </si>
  <si>
    <t>DISJUNTOR BIPOLAR TIPO DIN, CORRENTE NOMINAL DE 32A - FORNECIMENTO E INSTALAÇÃO. AF_04/2016</t>
  </si>
  <si>
    <t xml:space="preserve"> 14.6.8 </t>
  </si>
  <si>
    <t xml:space="preserve"> TOTAL - 54 </t>
  </si>
  <si>
    <t>DISPOSITIVO DIFERENCIAL DR , BIPOLAR 32A - FORNECIMENTOP E INSTALAÇÃO</t>
  </si>
  <si>
    <t xml:space="preserve"> 14.6.9 </t>
  </si>
  <si>
    <t xml:space="preserve"> TOTAL - 55 </t>
  </si>
  <si>
    <t>DISPOSITIVO DIFERENCIAL DR, TETRAPOLAR 150A - FORNECIMENTO E INSTALAÇÃO</t>
  </si>
  <si>
    <t xml:space="preserve"> 14.6.10 </t>
  </si>
  <si>
    <t xml:space="preserve"> TOTAL - 18 </t>
  </si>
  <si>
    <t>DISPOSITIVO DPS CLASSE II, 1 POLO, CORRENTE 45 KA - FORNECIMENTO E INSTALAÇÃO</t>
  </si>
  <si>
    <t xml:space="preserve"> 14.6.11 </t>
  </si>
  <si>
    <t xml:space="preserve"> 74130/006 </t>
  </si>
  <si>
    <t>DISJUNTOR TRIPOLAR 150A -  FORNECIMENTO E INSTALACAO</t>
  </si>
  <si>
    <t xml:space="preserve"> 14.6.12 </t>
  </si>
  <si>
    <t xml:space="preserve"> TOTAL - 23 </t>
  </si>
  <si>
    <t>FUSIVEL 100A - FORNECIMENTO E INSTALAÇÃO</t>
  </si>
  <si>
    <t xml:space="preserve"> 14.7 </t>
  </si>
  <si>
    <t>QUADROS</t>
  </si>
  <si>
    <t xml:space="preserve"> 14.7.1 </t>
  </si>
  <si>
    <t xml:space="preserve"> TOTAL - 19 </t>
  </si>
  <si>
    <t>QUADRO DE DISTRIBUICAO DE ENERGIA DE EMBUTIR, EM CHAPA METALICA, PARA 60 DISJUNTORES TERMOMAGNETICOS, COM BARRAMENTO , FORNECIMENTO E INSTALACAO</t>
  </si>
  <si>
    <t xml:space="preserve"> 14.7.2 </t>
  </si>
  <si>
    <t xml:space="preserve"> TOTAL - 20 </t>
  </si>
  <si>
    <t>ENTRADA DE ENERGIA ELÉTRICA COM POSTE DE CONCRETO, INCLUSIVE  CAIXA DE PROTEÇÃO PARA MEDIDOR E QUADRO PARA MEDIDOR</t>
  </si>
  <si>
    <t xml:space="preserve"> 14.8 </t>
  </si>
  <si>
    <t>LUMINARIAS E ACESSORIOS</t>
  </si>
  <si>
    <t xml:space="preserve"> 14.8.1 </t>
  </si>
  <si>
    <t xml:space="preserve"> TOTAL - 26 </t>
  </si>
  <si>
    <t>LUMINÁRIA TIPO PLAFON EM PLÁSTICO, DE SOBREPOR, PARA 1 LÂMPADA, INCLUSO LAMPADA - FORNECIMENTO E INSTALAÇÃO.</t>
  </si>
  <si>
    <t xml:space="preserve"> 14.9 </t>
  </si>
  <si>
    <t>REDE LOGICA (RACK)</t>
  </si>
  <si>
    <t xml:space="preserve"> 14.9.1 </t>
  </si>
  <si>
    <t xml:space="preserve"> TOTAL - 25 </t>
  </si>
  <si>
    <t>RACK ABERTO DE ATE 16U - FORNECIMENTO E INSTALAÇÃO</t>
  </si>
  <si>
    <t xml:space="preserve"> 14.9.2 </t>
  </si>
  <si>
    <t xml:space="preserve"> TOTAL - 56 </t>
  </si>
  <si>
    <t>PATCH PANEL 24 PORTAS (CAT 5) - FORNECIMENTO E INSTALAÇÃO</t>
  </si>
  <si>
    <t xml:space="preserve"> 14.9.3 </t>
  </si>
  <si>
    <t xml:space="preserve"> TOTAL - 57 </t>
  </si>
  <si>
    <t>SWITCH 24 PORTAS - GERENCIAVEL - FORNECIMENTO E INSTALAÇÃO</t>
  </si>
  <si>
    <t xml:space="preserve"> 14.9.4 </t>
  </si>
  <si>
    <t xml:space="preserve"> TOTAL - 58 </t>
  </si>
  <si>
    <t>ORGANIZADOR PARA CABOS - FORNECIMENTO E INSTALAÇÃO</t>
  </si>
  <si>
    <t xml:space="preserve"> 14.9.5 </t>
  </si>
  <si>
    <t xml:space="preserve"> TOTAL - 59 </t>
  </si>
  <si>
    <t>ROTEADOR PARA COMUNICAÇÃO DE DADOS - FORNECIMENTO E INSTALAÇÃO</t>
  </si>
  <si>
    <t xml:space="preserve"> 14.9.6 </t>
  </si>
  <si>
    <t xml:space="preserve"> TOTAL - 60 </t>
  </si>
  <si>
    <t>HUB C/ GER, 24 PORTAS - FORNECIMENTO E INSTALAÇÃO</t>
  </si>
  <si>
    <t xml:space="preserve"> 14.10 </t>
  </si>
  <si>
    <t>DIVERSOS</t>
  </si>
  <si>
    <t xml:space="preserve"> 14.10.1 </t>
  </si>
  <si>
    <t xml:space="preserve"> TOTAL - 21 </t>
  </si>
  <si>
    <t>CENTRAL DE ALARME DE INCÊNDIO - FORNECIMENTO E INSTALAÇÃO</t>
  </si>
  <si>
    <t xml:space="preserve"> 14.10.2 </t>
  </si>
  <si>
    <t xml:space="preserve"> TOTAL - 22 </t>
  </si>
  <si>
    <t>EXAUSTOR AXIAL INDUSTRIAL - FORNECIMENTO E INSTALAÇÃO</t>
  </si>
  <si>
    <t xml:space="preserve"> 14.11 </t>
  </si>
  <si>
    <t>SPDA</t>
  </si>
  <si>
    <t xml:space="preserve"> 14.11.1 </t>
  </si>
  <si>
    <t xml:space="preserve"> 72253 </t>
  </si>
  <si>
    <t>CABO DE COBRE NU 35MM2 - FORNECIMENTO E INSTALACAO</t>
  </si>
  <si>
    <t xml:space="preserve"> 14.11.2 </t>
  </si>
  <si>
    <t xml:space="preserve"> 72254 </t>
  </si>
  <si>
    <t>CABO DE COBRE NU 50MM2 - FORNECIMENTO E INSTALACAO</t>
  </si>
  <si>
    <t xml:space="preserve"> 14.11.3 </t>
  </si>
  <si>
    <t xml:space="preserve"> TOTAL - 39 </t>
  </si>
  <si>
    <t>CAIXA DE INSPEÇÃO PARA ATERRAMENTO, EM POLIETILENO, DIÂMETRO INTERNO = 0,3 M, TAMPA DE FERRO FUNDIDO - FORNECIMENTO E INSTALAÇÃO</t>
  </si>
  <si>
    <t xml:space="preserve"> 14.11.4 </t>
  </si>
  <si>
    <t xml:space="preserve"> TOTAL - 38 </t>
  </si>
  <si>
    <t>SUPORTE GUIA SIMPLES 200MM - FORNECIMENTO E INSTALAÇÃO</t>
  </si>
  <si>
    <t xml:space="preserve"> 14.11.5 </t>
  </si>
  <si>
    <t xml:space="preserve"> TOTAL - 40 </t>
  </si>
  <si>
    <t>SUPORTE GUIA  REFORÇADO - FORNECIMENTO E INSTALAÇÃO</t>
  </si>
  <si>
    <t xml:space="preserve"> 14.11.6 </t>
  </si>
  <si>
    <t xml:space="preserve"> TOTAL - 41 </t>
  </si>
  <si>
    <t>CAIXA DE EQUIPOTENCIALIZAÇÃO 200X200MM EM AÇO - FORNECIMENTO E INSTALAÇÃO</t>
  </si>
  <si>
    <t xml:space="preserve"> 14.11.7 </t>
  </si>
  <si>
    <t xml:space="preserve"> 91873 </t>
  </si>
  <si>
    <t>ELETRODUTO RÍGIDO ROSCÁVEL, PVC, DN 40 MM (1 1/4"), PARA CIRCUITOS TERMINAIS, INSTALADO EM PAREDE - FORNECIMENTO E INSTALAÇÃO. AF_12/2015</t>
  </si>
  <si>
    <t xml:space="preserve"> 14.11.8 </t>
  </si>
  <si>
    <t xml:space="preserve"> 91179 </t>
  </si>
  <si>
    <t>FIXAÇÃO DE TUBOS HORIZONTAIS DE PVC, CPVC OU COBRE DIÂMETROS MENORES OU IGUAIS A 40 MM COM ABRAÇADEIRA METÁLICA RÍGIDA TIPO  D  1/2" .</t>
  </si>
  <si>
    <t xml:space="preserve"> 14.11.9 </t>
  </si>
  <si>
    <t xml:space="preserve"> TOTAL - 42 </t>
  </si>
  <si>
    <t>CAIXA DE INSPEÇÃO SUSPENSA DE PVC - TEL 541 PARA SPDA  - FORNECIMENTO E INSTALAÇÃO</t>
  </si>
  <si>
    <t>un</t>
  </si>
  <si>
    <t xml:space="preserve"> 14.11.10 </t>
  </si>
  <si>
    <t xml:space="preserve"> 96985 </t>
  </si>
  <si>
    <t>HASTE DE ATERRAMENTO 5/8  PARA SPDA - FORNECIMENTO E INSTALAÇÃO. AF_12/2017</t>
  </si>
  <si>
    <t xml:space="preserve"> 14.11.11 </t>
  </si>
  <si>
    <t xml:space="preserve"> TOTAL - 43 </t>
  </si>
  <si>
    <t>SOLDA EXOTERMICA PARA FIXAÇÃO COM HASTE.</t>
  </si>
  <si>
    <t xml:space="preserve"> 14.11.12 </t>
  </si>
  <si>
    <t xml:space="preserve"> TOTAL - 44 </t>
  </si>
  <si>
    <t>CONECTORES DIVERSOS PARA SISTEMA DE ATERRAMENTO  - FORNECIMENTO E INSTALAÇÃO</t>
  </si>
  <si>
    <t xml:space="preserve"> 14.11.13 </t>
  </si>
  <si>
    <t xml:space="preserve"> TOTAL - 45 </t>
  </si>
  <si>
    <t>TERMINAL AEREO EM LATÃO 600MM - FORNECIMENTO E INSTALAÇÃO</t>
  </si>
  <si>
    <t xml:space="preserve"> 15.1 </t>
  </si>
  <si>
    <t xml:space="preserve"> 9537 </t>
  </si>
  <si>
    <t>LIMPEZA FINAL DA OBRA</t>
  </si>
  <si>
    <t>Planilha Orçamentária Sintética</t>
  </si>
  <si>
    <t>FABRICAÇÃO E INSTALAÇÃO DE ESTRUTURA PARA CAIXA DAGUA</t>
  </si>
  <si>
    <t>PISO EM TABUA CORRIDA DE MADEIRA, SOB ESTRUTURA METALICA, PARA BASE DE CAIXA DAGUA</t>
  </si>
  <si>
    <t xml:space="preserve">COMPOSIÇÃO DO BDI (BÔNUS DE DESPESAS INDIRETAS) </t>
  </si>
  <si>
    <t>SINAPI NÃO DES</t>
  </si>
  <si>
    <t>AC - Administração Central</t>
  </si>
  <si>
    <t>S - Seguro e G - Garantia (*)</t>
  </si>
  <si>
    <t>R - Risco</t>
  </si>
  <si>
    <t>DF - Despesas Financeiras</t>
  </si>
  <si>
    <t>L - Lucro</t>
  </si>
  <si>
    <t>I - Imposto Sobre o Faturamento</t>
  </si>
  <si>
    <t>6.1</t>
  </si>
  <si>
    <t>COFINS</t>
  </si>
  <si>
    <t>6.2</t>
  </si>
  <si>
    <t>PIS</t>
  </si>
  <si>
    <t>6.3</t>
  </si>
  <si>
    <t>ISS*</t>
  </si>
  <si>
    <t>*TOTAL DO BDI (%)</t>
  </si>
  <si>
    <t>Onde:</t>
  </si>
  <si>
    <t>AC: Taxa de Rateio de Administração Central</t>
  </si>
  <si>
    <t>DF: Taxa das Despesas Financeiras</t>
  </si>
  <si>
    <t>S: Taxa de Seguro e G: Garantia do Empreendimento</t>
  </si>
  <si>
    <t>R: Taxa de Risco</t>
  </si>
  <si>
    <t>I: Taxa de Incidência de Imposto (PIS, COFINS e ISS)</t>
  </si>
  <si>
    <t>L: Taxa de Lucro</t>
  </si>
  <si>
    <t>Planilha Orçamentária Analítica</t>
  </si>
  <si>
    <t>Tipo</t>
  </si>
  <si>
    <t>Composição</t>
  </si>
  <si>
    <t>SERT - SERVIÇOS TÉCNICOS</t>
  </si>
  <si>
    <t>Composição Auxiliar</t>
  </si>
  <si>
    <t xml:space="preserve"> 93565 </t>
  </si>
  <si>
    <t>ENGENHEIRO CIVIL DE OBRA JUNIOR COM ENCARGOS COMPLEMENTARES</t>
  </si>
  <si>
    <t>SEDI - SERVIÇOS DIVERSOS</t>
  </si>
  <si>
    <t xml:space="preserve"> 93572 </t>
  </si>
  <si>
    <t>ENCARREGADO GERAL DE OBRAS COM ENCARGOS COMPLEMENTARES</t>
  </si>
  <si>
    <t>MO sem LS =&gt;</t>
  </si>
  <si>
    <t>LS =&gt;</t>
  </si>
  <si>
    <t>MO com LS =&gt;</t>
  </si>
  <si>
    <t>Quant. =&gt;</t>
  </si>
  <si>
    <t>Preço Total =&gt;</t>
  </si>
  <si>
    <t>SERP - SERVIÇOS PRELIMINARES</t>
  </si>
  <si>
    <t xml:space="preserve"> 100309 </t>
  </si>
  <si>
    <t>TÉCNICO EM SEGURANÇA DO TRABALHO COM ENCARGOS COMPLEMENTARES</t>
  </si>
  <si>
    <t>H</t>
  </si>
  <si>
    <t xml:space="preserve"> 90778 </t>
  </si>
  <si>
    <t>ENGENHEIRO CIVIL DE OBRA PLENO COM ENCARGOS COMPLEMENTARES</t>
  </si>
  <si>
    <t>CANT - CANTEIRO DE OBRAS</t>
  </si>
  <si>
    <t xml:space="preserve"> 91693 </t>
  </si>
  <si>
    <t>SERRA CIRCULAR DE BANCADA COM MOTOR ELÉTRICO POTÊNCIA DE 5HP, COM COIFA PARA DISCO 10" - CHI DIURNO. AF_08/2015</t>
  </si>
  <si>
    <t>CHOR - CUSTOS HORÁRIOS DE MÁQUINAS E EQUIPAMENTOS</t>
  </si>
  <si>
    <t>CHI</t>
  </si>
  <si>
    <t xml:space="preserve"> 91692 </t>
  </si>
  <si>
    <t>SERRA CIRCULAR DE BANCADA COM MOTOR ELÉTRICO POTÊNCIA DE 5HP, COM COIFA PARA DISCO 10" - CHP DIURNO. AF_08/2015</t>
  </si>
  <si>
    <t>CHP</t>
  </si>
  <si>
    <t xml:space="preserve"> 94974 </t>
  </si>
  <si>
    <t>CONCRETO MAGRO PARA LASTRO, TRAÇO 1:4,5:4,5 (CIMENTO/ AREIA MÉDIA/ BRITA 1)  - PREPARO MANUAL. AF_07/2016</t>
  </si>
  <si>
    <t>FUES - FUNDAÇÕES E ESTRUTURAS</t>
  </si>
  <si>
    <t xml:space="preserve"> 88262 </t>
  </si>
  <si>
    <t>CARPINTEIRO DE FORMAS COM ENCARGOS COMPLEMENTARES</t>
  </si>
  <si>
    <t xml:space="preserve"> 88239 </t>
  </si>
  <si>
    <t>AJUDANTE DE CARPINTEIRO COM ENCARGOS COMPLEMENTARES</t>
  </si>
  <si>
    <t>Insumo</t>
  </si>
  <si>
    <t xml:space="preserve"> 00004433 </t>
  </si>
  <si>
    <t>PECA DE MADEIRA NAO APARELHADA *7,5 X 7,5* CM (3 X 3 ") MACARANDUBA, ANGELIM OU EQUIVALENTE DA REGIAO</t>
  </si>
  <si>
    <t>Material</t>
  </si>
  <si>
    <t xml:space="preserve"> 00005061 </t>
  </si>
  <si>
    <t>PREGO DE ACO POLIDO COM CABECA 18 X 27 (2 1/2 X 10)</t>
  </si>
  <si>
    <t xml:space="preserve"> 00003992 </t>
  </si>
  <si>
    <t>TABUA DE MADEIRA APARELHADA *2,5 X 30* CM, MACARANDUBA, ANGELIM OU EQUIVALENTE DA REGIAO</t>
  </si>
  <si>
    <t xml:space="preserve"> 00007243 </t>
  </si>
  <si>
    <t>TELHA TRAPEZOIDAL EM ACO ZINCADO, SEM PINTURA, ALTURA DE APROXIMADAMENTE 40 MM, ESPESSURA DE 0,50 MM E LARGURA UTIL DE 980 MM</t>
  </si>
  <si>
    <t xml:space="preserve"> 94962 </t>
  </si>
  <si>
    <t>CONCRETO MAGRO PARA LASTRO, TRAÇO 1:4,5:4,5 (CIMENTO/ AREIA MÉDIA/ BRITA 1)  - PREPARO MECÂNICO COM BETONEIRA 400 L. AF_07/2016</t>
  </si>
  <si>
    <t xml:space="preserve"> 88316 </t>
  </si>
  <si>
    <t>SERVENTE COM ENCARGOS COMPLEMENTARES</t>
  </si>
  <si>
    <t xml:space="preserve"> 00004813 </t>
  </si>
  <si>
    <t>PLACA DE OBRA (PARA CONSTRUCAO CIVIL) EM CHAPA GALVANIZADA *N. 22*, ADESIVADA, DE *2,0 X 1,125* M</t>
  </si>
  <si>
    <t xml:space="preserve"> 00004491 </t>
  </si>
  <si>
    <t>PONTALETE DE MADEIRA NAO APARELHADA *7,5 X 7,5* CM (3 X 3 ") PINUS, MISTA OU EQUIVALENTE DA REGIAO</t>
  </si>
  <si>
    <t xml:space="preserve"> 00005075 </t>
  </si>
  <si>
    <t>PREGO DE ACO POLIDO COM CABECA 18 X 30 (2 3/4 X 10)</t>
  </si>
  <si>
    <t xml:space="preserve"> 00004417 </t>
  </si>
  <si>
    <t>SARRAFO DE MADEIRA NAO APARELHADA *2,5 X 7* CM, MACARANDUBA, ANGELIM OU EQUIVALENTE DA REGIAO</t>
  </si>
  <si>
    <t xml:space="preserve"> 00010775 </t>
  </si>
  <si>
    <t>LOCACAO DE CONTAINER 2,30  X  6,00 M, ALT. 2,50 M, COM 1 SANITARIO, PARA ESCRITORIO, COMPLETO, SEM DIVISORIAS INTERNAS</t>
  </si>
  <si>
    <t>Equipamento</t>
  </si>
  <si>
    <t xml:space="preserve"> 88323 </t>
  </si>
  <si>
    <t>TELHADISTA COM ENCARGOS COMPLEMENTARES</t>
  </si>
  <si>
    <t xml:space="preserve"> 88309 </t>
  </si>
  <si>
    <t>PEDREIRO COM ENCARGOS COMPLEMENTARES</t>
  </si>
  <si>
    <t xml:space="preserve"> 00041954 </t>
  </si>
  <si>
    <t>CABO DE ACO GALVANIZADO, DIAMETRO 9,53 MM (3/8"), COM ALMA DE FIBRA 6 X 25 F</t>
  </si>
  <si>
    <t xml:space="preserve"> 88256 </t>
  </si>
  <si>
    <t>AZULEJISTA OU LADRILHISTA COM ENCARGOS COMPLEMENTARES</t>
  </si>
  <si>
    <t xml:space="preserve"> 88264 </t>
  </si>
  <si>
    <t>ELETRICISTA COM ENCARGOS COMPLEMENTARES</t>
  </si>
  <si>
    <t xml:space="preserve"> 97915 </t>
  </si>
  <si>
    <t>TRANSPORTE COM CAMINHÃO BASCULANTE DE 6 M³, EM VIA URBANA PAVIMENTADA, ADICIONAL PARA DMT EXCEDENTE A 30 KM (UNIDADE: M3XKM). AF_07/2020</t>
  </si>
  <si>
    <t>TRAN - TRANSPORTES, CARGAS E DESCARGAS</t>
  </si>
  <si>
    <t>M3XKM</t>
  </si>
  <si>
    <t xml:space="preserve"> 72897 </t>
  </si>
  <si>
    <t>CARGA MANUAL DE ENTULHO EM CAMINHAO BASCULANTE 6 M3</t>
  </si>
  <si>
    <t>MOVT - MOVIMENTO DE TERRA</t>
  </si>
  <si>
    <t xml:space="preserve"> 99062 </t>
  </si>
  <si>
    <t>MARCAÇÃO DE PONTOS EM GABARITO OU CAVALETE. AF_10/2018</t>
  </si>
  <si>
    <t xml:space="preserve"> 00005068 </t>
  </si>
  <si>
    <t>PREGO DE ACO POLIDO COM CABECA 17 X 21 (2 X 11)</t>
  </si>
  <si>
    <t xml:space="preserve"> 00010567 </t>
  </si>
  <si>
    <t>TABUA DE MADEIRA NAO APARELHADA *2,5 X 23* CM (1 x 9 ") PINUS, MISTA OU EQUIVALENTE DA REGIAO</t>
  </si>
  <si>
    <t xml:space="preserve"> 00007356 </t>
  </si>
  <si>
    <t>TINTA ACRILICA PREMIUM, COR BRANCO FOSCO</t>
  </si>
  <si>
    <t>L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</si>
  <si>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</si>
  <si>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</si>
  <si>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 xml:space="preserve"> 91533 </t>
  </si>
  <si>
    <t>COMPACTADOR DE SOLOS DE PERCUSSÃO (SOQUETE) COM MOTOR A GASOLINA 4 TEMPOS, POTÊNCIA 4 CV - CHP DIURNO. AF_08/2015</t>
  </si>
  <si>
    <t xml:space="preserve"> 91534 </t>
  </si>
  <si>
    <t>COMPACTADOR DE SOLOS DE PERCUSSÃO (SOQUETE) COM MOTOR A GASOLINA 4 TEMPOS, POTÊNCIA 4 CV - CHI DIURNO. AF_08/2015</t>
  </si>
  <si>
    <t xml:space="preserve"> 5903 </t>
  </si>
  <si>
    <t>CAMINHÃO PIPA 10.000 L TRUCADO, PESO BRUTO TOTAL 23.000 KG, CARGA ÚTIL MÁXIMA 15.935 KG, DISTÂNCIA ENTRE EIXOS 4,8 M, POTÊNCIA 230 CV, INCLUSIVE TANQUE DE AÇO PARA TRANSPORTE DE ÁGUA - CHI DIURNO. AF_06/2014</t>
  </si>
  <si>
    <t xml:space="preserve"> 00006079 </t>
  </si>
  <si>
    <t>ARGILA, ARGILA VERMELHA OU ARGILA ARENOSA (RETIRADA NA JAZIDA, SEM TRANSPORTE)</t>
  </si>
  <si>
    <t xml:space="preserve"> 95606 </t>
  </si>
  <si>
    <t>UMIDIFICAÇÃO DE MATERIAL PARA VALAS COM CAMINHÃO PIPA 10000L. AF_11/2016</t>
  </si>
  <si>
    <t xml:space="preserve"> 00002692 </t>
  </si>
  <si>
    <t>DESMOLDANTE PROTETOR PARA FORMAS DE MADEIRA, DE BASE OLEOSA EMULSIONADA EM AGUA</t>
  </si>
  <si>
    <t xml:space="preserve"> 00040304 </t>
  </si>
  <si>
    <t>PREGO DE ACO POLIDO COM CABECA DUPLA 17 X 27 (2 1/2 X 11)</t>
  </si>
  <si>
    <t xml:space="preserve"> 00005074 </t>
  </si>
  <si>
    <t>PREGO DE ACO POLIDO COM CABECA 15 X 18 (1 1/2 X 13)</t>
  </si>
  <si>
    <t xml:space="preserve"> 00005073 </t>
  </si>
  <si>
    <t>PREGO DE ACO POLIDO COM CABECA 17 X 24 (2 1/4 X 11)</t>
  </si>
  <si>
    <t xml:space="preserve"> 00004517 </t>
  </si>
  <si>
    <t>SARRAFO DE MADEIRA NAO APARELHADA *2,5 X 7,5* CM (1 X 3 ") PINUS, MISTA OU EQUIVALENTE DA REGIAO</t>
  </si>
  <si>
    <t xml:space="preserve"> 00006189 </t>
  </si>
  <si>
    <t>TABUA DE MADEIRA NAO APARELHADA *2,5 X 30* CM, CEDRINHO OU EQUIVALENTE DA REGIAO</t>
  </si>
  <si>
    <t xml:space="preserve"> 92792 </t>
  </si>
  <si>
    <t>CORTE E DOBRA DE AÇO CA-50, DIÂMETRO DE 6,3 MM, UTILIZADO EM ESTRUTURAS DIVERSAS, EXCETO LAJES. AF_12/2015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</si>
  <si>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</si>
  <si>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</si>
  <si>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</si>
  <si>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</si>
  <si>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00043132 </t>
  </si>
  <si>
    <t>ARAME RECOZIDO 16 BWG, D = 1,65 MM (0,016 KG/M) OU 18 BWG, D = 1,25 MM (0,01 KG/M)</t>
  </si>
  <si>
    <t xml:space="preserve"> 00039017 </t>
  </si>
  <si>
    <t>ESPACADOR / DISTANCIADOR CIRCULAR COM ENTRADA LATERAL, EM PLASTICO, PARA VERGALHAO *4,2 A 12,5* MM, COBRIMENTO 20 MM</t>
  </si>
  <si>
    <t xml:space="preserve"> 92793 </t>
  </si>
  <si>
    <t>CORTE E DOBRA DE AÇO CA-50, DIÂMETRO DE 8,0 MM, UTILIZADO EM ESTRUTURAS DIVERSAS, EXCETO LAJES. AF_12/2015</t>
  </si>
  <si>
    <t xml:space="preserve"> 92794 </t>
  </si>
  <si>
    <t>CORTE E DOBRA DE AÇO CA-50, DIÂMETRO DE 10,0 MM, UTILIZADO EM ESTRUTURAS DIVERSAS, EXCETO LAJES. AF_12/2015</t>
  </si>
  <si>
    <t xml:space="preserve"> 92795 </t>
  </si>
  <si>
    <t>CORTE E DOBRA DE AÇO CA-50, DIÂMETRO DE 12,5 MM, UTILIZADO EM ESTRUTURAS DIVERSAS, EXCETO LAJES. AF_12/2015</t>
  </si>
  <si>
    <t xml:space="preserve"> 92791 </t>
  </si>
  <si>
    <t>CORTE E DOBRA DE AÇO CA-60, DIÂMETRO DE 5,0 MM, UTILIZADO EM ESTRUTURAS DIVERSAS, EXCETO LAJES. AF_12/2015</t>
  </si>
  <si>
    <t xml:space="preserve"> 94968 </t>
  </si>
  <si>
    <t>CONCRETO MAGRO PARA LASTRO, TRAÇO 1:4,5:4,5 (CIMENTO/ AREIA MÉDIA/ BRITA 1)  - PREPARO MECÂNICO COM BETONEIRA 600 L. AF_07/2016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</si>
  <si>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</si>
  <si>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</si>
  <si>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</si>
  <si>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</si>
  <si>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88377 </t>
  </si>
  <si>
    <t>OPERADOR DE BETONEIRA ESTACIONÁRIA/MISTURADOR COM ENCARGOS COMPLEMENTARES</t>
  </si>
  <si>
    <t xml:space="preserve"> 00000370 </t>
  </si>
  <si>
    <t>AREIA MEDIA - POSTO JAZIDA/FORNECEDOR (RETIRADO NA JAZIDA, SEM TRANSPORTE)</t>
  </si>
  <si>
    <t xml:space="preserve"> 00001379 </t>
  </si>
  <si>
    <t>CIMENTO PORTLAND COMPOSTO CP II-32</t>
  </si>
  <si>
    <t xml:space="preserve"> 00004721 </t>
  </si>
  <si>
    <t>PEDRA BRITADA N. 1 (9,5 a 19 MM) POSTO PEDREIRA/FORNECEDOR, SEM FRETE</t>
  </si>
  <si>
    <t xml:space="preserve"> 90587 </t>
  </si>
  <si>
    <t>VIBRADOR DE IMERSÃO, DIÂMETRO DE PONTEIRA 45MM, MOTOR ELÉTRICO TRIFÁSICO POTÊNCIA DE 2 CV - CHI DIURNO. AF_06/2015</t>
  </si>
  <si>
    <t xml:space="preserve"> 90586 </t>
  </si>
  <si>
    <t>VIBRADOR DE IMERSÃO, DIÂMETRO DE PONTEIRA 45MM, MOTOR ELÉTRICO TRIFÁSICO POTÊNCIA DE 2 CV - CHP DIURNO. AF_06/2015</t>
  </si>
  <si>
    <t xml:space="preserve"> 92265 </t>
  </si>
  <si>
    <t>FABRICAÇÃO DE FÔRMA PARA VIGAS, EM CHAPA DE MADEIRA COMPENSADA RESINADA, E = 17 MM. AF_12/2015</t>
  </si>
  <si>
    <t xml:space="preserve"> 00040287 </t>
  </si>
  <si>
    <t>LOCACAO DE BARRA DE ANCORAGEM DE 0,80 A 1,20 M DE EXTENSAO, COM ROSCA DE 5/8", INCLUINDO PORCA E FLANGE</t>
  </si>
  <si>
    <t xml:space="preserve"> 00010749 </t>
  </si>
  <si>
    <t>LOCACAO DE ESCORA METALICA TELESCOPICA, COM ALTURA REGULAVEL DE *1,80* A *3,20* M, COM CAPACIDADE DE CARGA DE NO MINIMO 1000 KGF (10 KN), INCLUSO TRIPE E FORCADO</t>
  </si>
  <si>
    <t xml:space="preserve"> 00040339 </t>
  </si>
  <si>
    <t>LOCACAO DE CRUZETA PARA ESCORA METALICA</t>
  </si>
  <si>
    <t xml:space="preserve"> 00040275 </t>
  </si>
  <si>
    <t>LOCACAO DE VIGA SANDUICHE METALICA VAZADA PARA TRAVAMENTO DE PILARES, ALTURA DE *8* CM, LARGURA DE *6* CM E EXTENSAO DE 2 M</t>
  </si>
  <si>
    <t>PARE - PAREDES/PAINEIS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</si>
  <si>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</si>
  <si>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</si>
  <si>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00007267 </t>
  </si>
  <si>
    <t>BLOCO CERAMICO VAZADO PARA ALVENARIA DE VEDACAO, 6 FUROS, DE 9 X 14 X 19 CM (L X A X C)</t>
  </si>
  <si>
    <t xml:space="preserve"> 00037395 </t>
  </si>
  <si>
    <t>PINO DE ACO COM FURO, HASTE = 27 MM (ACAO DIRETA)</t>
  </si>
  <si>
    <t>CENTO</t>
  </si>
  <si>
    <t xml:space="preserve"> 00034557 </t>
  </si>
  <si>
    <t>TELA DE ACO SOLDADA GALVANIZADA/ZINCADA PARA ALVENARIA, FIO D = *1,20 A 1,70* MM, MALHA 15 X 15 MM, (C X L) *50 X 7,5* CM</t>
  </si>
  <si>
    <t>COBE - COBERTURA</t>
  </si>
  <si>
    <t xml:space="preserve"> 88278 </t>
  </si>
  <si>
    <t>MONTADOR DE ESTRUTURA METÁLICA COM ENCARGOS COMPLEMENTARES</t>
  </si>
  <si>
    <t xml:space="preserve"> 93287 </t>
  </si>
  <si>
    <t>GUINDASTE HIDRÁULICO AUTOPROPELIDO, COM LANÇA TELESCÓPICA 40 M, CAPACIDADE MÁXIMA 60 T, POTÊNCIA 260 KW - CHP DIURNO. AF_03/2016</t>
  </si>
  <si>
    <t xml:space="preserve"> 93288 </t>
  </si>
  <si>
    <t>GUINDASTE HIDRÁULICO AUTOPROPELIDO, COM LANÇA TELESCÓPICA 40 M, CAPACIDADE MÁXIMA 60 T, POTÊNCIA 260 KW - CHI DIURNO. AF_03/2016</t>
  </si>
  <si>
    <t xml:space="preserve"> 00010997 </t>
  </si>
  <si>
    <t>ELETRODO REVESTIDO AWS - E7018, DIAMETRO IGUAL A 4,00 MM</t>
  </si>
  <si>
    <t xml:space="preserve"> 00011964 </t>
  </si>
  <si>
    <t>PARAFUSO DE ACO TIPO CHUMBADOR PARABOLT, DIAMETRO 3/8", COMPRIMENTO 75 MM</t>
  </si>
  <si>
    <t xml:space="preserve"> 00040598 </t>
  </si>
  <si>
    <t>PERFIL UDC ("U" DOBRADO DE CHAPA) SIMPLES DE ACO LAMINADO, GALVANIZADO, ASTM A36, 127 X 50 MM, E= 3 MM</t>
  </si>
  <si>
    <t xml:space="preserve"> 00004777 </t>
  </si>
  <si>
    <t>CANTONEIRA ACO ABAS IGUAIS (QUALQUER BITOLA), ESPESSURA ENTRE 1/8" E 1/4"</t>
  </si>
  <si>
    <t xml:space="preserve"> 93281 </t>
  </si>
  <si>
    <t>GUINCHO ELÉTRICO DE COLUNA, CAPACIDADE 400 KG, COM MOTO FREIO, MOTOR TRIFÁSICO DE 1,25 CV - CHP DIURNO. AF_03/2016</t>
  </si>
  <si>
    <t xml:space="preserve"> 93282 </t>
  </si>
  <si>
    <t>GUINCHO ELÉTRICO DE COLUNA, CAPACIDADE 400 KG, COM MOTO FREIO, MOTOR TRIFÁSICO DE 1,25 CV - CHI DIURNO. AF_03/2016</t>
  </si>
  <si>
    <t xml:space="preserve"> 00040549 </t>
  </si>
  <si>
    <t>PARAFUSO, COMUM, ASTM A307, SEXTAVADO, DIAMETRO 1/2" (12,7 MM), COMPRIMENTO 1" (25,4 MM)</t>
  </si>
  <si>
    <t xml:space="preserve"> 00043083 </t>
  </si>
  <si>
    <t>PERFIL "U" ENRIJECIDO DE ACO GALVANIZADO, DOBRADO, 150 X 60 X 20 MM, E = 3,00 MM OU 200 X 75 X 25 MM, E = 3,75 MM</t>
  </si>
  <si>
    <t>PINT - PINTURAS</t>
  </si>
  <si>
    <t xml:space="preserve"> 88310 </t>
  </si>
  <si>
    <t>PINTOR COM ENCARGOS COMPLEMENTARES</t>
  </si>
  <si>
    <t xml:space="preserve"> 00011174 </t>
  </si>
  <si>
    <t>PRIMER UNIVERSAL, FUNDO ANTICORROSIVO TIPO ZARCAO</t>
  </si>
  <si>
    <t>18L</t>
  </si>
  <si>
    <t xml:space="preserve"> 00005318 </t>
  </si>
  <si>
    <t>SOLVENTE DILUENTE A BASE DE AGUARRAS</t>
  </si>
  <si>
    <t>PISO - PISOS</t>
  </si>
  <si>
    <t xml:space="preserve"> 00003993 </t>
  </si>
  <si>
    <t>TABUA DE MADEIRA APARELHADA *2,5 X 15* CM, MACARANDUBA, ANGELIM OU EQUIVALENTE DA REGIAO</t>
  </si>
  <si>
    <t xml:space="preserve"> 00011029 </t>
  </si>
  <si>
    <t>HASTE RETA PARA GANCHO DE FERRO GALVANIZADO, COM ROSCA 1/4 " X 30 CM PARA FIXACAO DE TELHA METALICA, INCLUI PORCA E ARRUELAS DE VEDACAO</t>
  </si>
  <si>
    <t>CJ</t>
  </si>
  <si>
    <t xml:space="preserve"> 00040740 </t>
  </si>
  <si>
    <t>TELHA GALVALUME COM ISOLAMENTO TERMOACUSTICO EM ESPUMA RIGIDA DE POLIURETANO (PU) INJETADO, ESPESSURA DE 30 MM, DENSIDADE DE 35 KG/M3, COM DUAS FACES TRAPEZOIDAIS, ACABAMENTO NATURAL (NAO INCLUI ACESSORIOS DE FIXACAO)</t>
  </si>
  <si>
    <t>REVE - REVESTIMENTO E TRATAMENTO DE SUPERFÍCIES</t>
  </si>
  <si>
    <t xml:space="preserve"> 00043131 </t>
  </si>
  <si>
    <t>ARAME GALVANIZADO 6 BWG, D = 5,16 MM (0,157 KG/M), OU 8 BWG, D = 4,19 MM (0,101 KG/M), OU 10 BWG, D = 3,40 MM (0,0713 KG/M)</t>
  </si>
  <si>
    <t xml:space="preserve"> 00036238 </t>
  </si>
  <si>
    <t>FORRO DE PVC, FRISADO, BRANCO, REGUA DE 20 CM, ESPESSURA DE 8 MM A 10 MM E COMPRIMENTO 6 M (SEM COLOCACAO)</t>
  </si>
  <si>
    <t xml:space="preserve"> 00040552 </t>
  </si>
  <si>
    <t>PARAFUSO, AUTO ATARRACHANTE, CABECA CHATA, FENDA SIMPLES, 1/4 (6,35 MM) X 25 MM</t>
  </si>
  <si>
    <t xml:space="preserve"> 00039443 </t>
  </si>
  <si>
    <t>PARAFUSO DRY WALL, EM ACO ZINCADO, CABECA LENTILHA E PONTA BROCA (LB), LARGURA 4,2 MM, COMPRIMENTO 13 MM</t>
  </si>
  <si>
    <t xml:space="preserve"> 00039430 </t>
  </si>
  <si>
    <t>PENDURAL OU PRESILHA REGULADORA, EM ACO GALVANIZADO, COM CORPO, MOLA E REBITE, PARA PERFIL TIPO CANALETA DE ESTRUTURA EM FORROS DRYWALL</t>
  </si>
  <si>
    <t xml:space="preserve"> 00040547 </t>
  </si>
  <si>
    <t>PARAFUSO ZINCADO, AUTOBROCANTE, FLANGEADO, 4,2 MM X 19 MM</t>
  </si>
  <si>
    <t xml:space="preserve"> 00039427 </t>
  </si>
  <si>
    <t>PERFIL CANALETA, FORMATO C, EM ACO ZINCADO, PARA ESTRUTURA FORRO DRYWALL, E = 0,5 MM, *46 X 18* (L X H), COMPRIMENTO 3 M</t>
  </si>
  <si>
    <t xml:space="preserve"> 87301 </t>
  </si>
  <si>
    <t>ARGAMASSA TRAÇO 1:4 (EM VOLUME DE CIMENTO E AREIA MÉDIA ÚMIDA) PARA CONTRAPISO, PREPARO MECÂNICO COM BETONEIRA 400 L. AF_08/2019</t>
  </si>
  <si>
    <t xml:space="preserve"> 94964 </t>
  </si>
  <si>
    <t>CONCRETO FCK = 20MPA, TRAÇO 1:2,7:3 (CIMENTO/ AREIA MÉDIA/ BRITA 1)  - PREPARO MECÂNICO COM BETONEIRA 400 L. AF_07/2016</t>
  </si>
  <si>
    <t xml:space="preserve"> 00003777 </t>
  </si>
  <si>
    <t>LONA PLASTICA PRETA, E= 150 MICRA</t>
  </si>
  <si>
    <t xml:space="preserve"> 00004460 </t>
  </si>
  <si>
    <t>SARRAFO DE MADEIRA NAO APARELHADA *2,5 X 10 CM, MACARANDUBA, ANGELIM OU EQUIVALENTE DA REGIAO</t>
  </si>
  <si>
    <t xml:space="preserve"> 00007156 </t>
  </si>
  <si>
    <t>TELA DE ACO SOLDADA NERVURADA, CA-60, Q-196, (3,11 KG/M2), DIAMETRO DO FIO = 5,0 MM, LARGURA = 2,45 M, ESPACAMENTO DA MALHA = 10 X 10 CM</t>
  </si>
  <si>
    <t xml:space="preserve"> 00037595 </t>
  </si>
  <si>
    <t>ARGAMASSA COLANTE TIPO AC III</t>
  </si>
  <si>
    <t xml:space="preserve"> 00038195 </t>
  </si>
  <si>
    <t>PISO PORCELANATO, BORDA RETA, EXTRA, FORMATO MAIOR QUE 2025 CM2</t>
  </si>
  <si>
    <t xml:space="preserve"> 00034357 </t>
  </si>
  <si>
    <t>REJUNTE CIMENTICIO, QUALQUER COR</t>
  </si>
  <si>
    <t xml:space="preserve"> 88274 </t>
  </si>
  <si>
    <t>MARMORISTA/GRANITEIRO COM ENCARGOS COMPLEMENTARES</t>
  </si>
  <si>
    <t xml:space="preserve"> 00020232 </t>
  </si>
  <si>
    <t>SOLEIRA EM GRANITO, POLIDO, TIPO ANDORINHA/ QUARTZ/ CASTELO/ CORUMBA OU OUTROS EQUIVALENTES DA REGIAO, L= *15* CM, E=  *2,0* CM</t>
  </si>
  <si>
    <t xml:space="preserve"> 87313 </t>
  </si>
  <si>
    <t>ARGAMASSA TRAÇO 1:3 (EM VOLUME DE CIMENTO E AREIA GROSSA ÚMIDA) PARA CHAPISCO CONVENCIONAL, PREPARO MECÂNICO COM BETONEIRA 400 L. AF_08/2019</t>
  </si>
  <si>
    <t xml:space="preserve"> 87369 </t>
  </si>
  <si>
    <t>ARGAMASSA TRAÇO 1:2:8 (EM VOLUME DE CIMENTO, CAL E AREIA MÉDIA ÚMIDA) PARA EMBOÇO/MASSA ÚNICA/ASSENTAMENTO DE ALVENARIA DE VEDAÇÃO, PREPARO MANUAL. AF_08/2019</t>
  </si>
  <si>
    <t>IMPE - IMPERMEABILIZAÇÕES E PROTEÇÕES DIVERSAS</t>
  </si>
  <si>
    <t xml:space="preserve"> 87286 </t>
  </si>
  <si>
    <t>ARGAMASSA TRAÇO 1:1:6 (EM VOLUME DE CIMENTO, CAL E AREIA MÉDIA ÚMIDA) PARA EMBOÇO/MASSA ÚNICA/ASSENTAMENTO DE ALVENARIA DE VEDAÇÃO, PREPARO MECÂNICO COM BETONEIRA 400 L. AF_08/2019</t>
  </si>
  <si>
    <t xml:space="preserve"> 00000123 </t>
  </si>
  <si>
    <t>ADITIVO IMPERMEABILIZANTE DE PEGA NORMAL PARA ARGAMASSAS E CONCRETOS SEM ARMACAO, LIQUIDO E ISENTO DE CLORETOS</t>
  </si>
  <si>
    <t xml:space="preserve"> 87298 </t>
  </si>
  <si>
    <t>ARGAMASSA TRAÇO 1:3 (EM VOLUME DE CIMENTO E AREIA MÉDIA ÚMIDA) PARA CONTRAPISO, PREPARO MECÂNICO COM BETONEIRA 400 L. AF_08/2019</t>
  </si>
  <si>
    <t xml:space="preserve"> 00001381 </t>
  </si>
  <si>
    <t>ARGAMASSA COLANTE AC I PARA CERAMICAS</t>
  </si>
  <si>
    <t xml:space="preserve"> 00000536 </t>
  </si>
  <si>
    <t>REVESTIMENTO EM CERAMICA ESMALTADA EXTRA, PEI MENOR OU IGUAL A 3, FORMATO MENOR OU IGUAL A 2025 CM2</t>
  </si>
  <si>
    <t>ESQV - ESQUADRIAS/FERRAGENS/VIDROS</t>
  </si>
  <si>
    <t xml:space="preserve"> 00000586 </t>
  </si>
  <si>
    <t>CANTONEIRA ALUMINIO ABAS IGUAIS 1 ", E = 3 /16 "</t>
  </si>
  <si>
    <t xml:space="preserve"> 92270 </t>
  </si>
  <si>
    <t>FABRICAÇÃO DE FÔRMA PARA VIGAS, COM MADEIRA SERRADA, E = 25 MM. AF_12/2015</t>
  </si>
  <si>
    <t xml:space="preserve"> 94970 </t>
  </si>
  <si>
    <t>CONCRETO FCK = 20MPA, TRAÇO 1:2,7:3 (CIMENTO/ AREIA MÉDIA/ BRITA 1)  - PREPARO MECÂNICO COM BETONEIRA 600 L. AF_07/2016</t>
  </si>
  <si>
    <t xml:space="preserve"> 87294 </t>
  </si>
  <si>
    <t>ARGAMASSA TRAÇO 1:2:9 (EM VOLUME DE CIMENTO, CAL E AREIA MÉDIA ÚMIDA) PARA EMBOÇO/MASSA ÚNICA/ASSENTAMENTO DE ALVENARIA DE VEDAÇÃO, PREPARO MECÂNICO COM BETONEIRA 600 L. AF_08/2019</t>
  </si>
  <si>
    <t>ASTU - ASSENTAMENTO DE TUBOS E PECAS</t>
  </si>
  <si>
    <t xml:space="preserve"> 88325 </t>
  </si>
  <si>
    <t>VIDRACEIRO COM ENCARGOS COMPLEMENTARES</t>
  </si>
  <si>
    <t xml:space="preserve"> TOTAL COT-1.6 </t>
  </si>
  <si>
    <t>J01 - JANELA EM VIDRO TEMPERADO TIPO BASCULANTE (0,6X0,4M)</t>
  </si>
  <si>
    <t xml:space="preserve"> TOTAL COT-1.7 </t>
  </si>
  <si>
    <t>J02 - JANELA EM VIDRO TEMPERADO DE CORRER 8MM (1,3X0,7M)</t>
  </si>
  <si>
    <t xml:space="preserve"> TOTAL COT-1.8 </t>
  </si>
  <si>
    <t>J03 - JANELA EM VIDRO TEMPERADO DE CORRER 8MM (2,0X0,7M)</t>
  </si>
  <si>
    <t xml:space="preserve"> TOTAL COT-1.1 </t>
  </si>
  <si>
    <t>P01 - PORTA EM ALUMINIO DE ABRIR EM CHAPA DUPLA (0,80X2,1M)</t>
  </si>
  <si>
    <t xml:space="preserve"> TOTAL COT-1.2 </t>
  </si>
  <si>
    <t>P02 - PORTA EM ALUMINIO DE ABRIR EM CHAPA DUPLA, ACM, (0,9X2,1M)</t>
  </si>
  <si>
    <t xml:space="preserve"> TOTAL COT-1.3 </t>
  </si>
  <si>
    <t>P03 - PORTA EM ALUMINIO DE ABRIR EM CHAPA DUPLA, ACM, (1,0X2,1M)</t>
  </si>
  <si>
    <t xml:space="preserve"> TOTAL COT-1.4 </t>
  </si>
  <si>
    <t>P04 - PORTA EM ALUMINIO DE CORRER EM CHAPA DUPLA, ACM, (1,2X2,1M)</t>
  </si>
  <si>
    <t xml:space="preserve"> TOTAL COT-1.5 </t>
  </si>
  <si>
    <t>P05 - PORTA EM VIDRO  DE ABRIR 02 FOLHAS - 10MM (1,8X2,1M)</t>
  </si>
  <si>
    <t xml:space="preserve"> 00006085 </t>
  </si>
  <si>
    <t>SELADOR ACRILICO PAREDES INTERNAS/EXTERNAS</t>
  </si>
  <si>
    <t xml:space="preserve"> 00004056 </t>
  </si>
  <si>
    <t>!EM PROCESSO DE DESATIVACAO!MASSA ACRILICA PARA PAREDES INTERIOR/EXTERIOR</t>
  </si>
  <si>
    <t>GL</t>
  </si>
  <si>
    <t xml:space="preserve"> 00003767 </t>
  </si>
  <si>
    <t>LIXA EM FOLHA PARA PAREDE OU MADEIRA, NUMERO 120 (COR VERMELHA)</t>
  </si>
  <si>
    <t>INHI - INSTALAÇÕES HIDROS SANITÁRIAS</t>
  </si>
  <si>
    <t xml:space="preserve"> 88248 </t>
  </si>
  <si>
    <t>AUXILIAR DE ENCANADOR OU BOMBEIRO HIDRÁULICO COM ENCARGOS COMPLEMENTARES</t>
  </si>
  <si>
    <t xml:space="preserve"> 88267 </t>
  </si>
  <si>
    <t>ENCANADOR OU BOMBEIRO HIDRÁULICO COM ENCARGOS COMPLEMENTARES</t>
  </si>
  <si>
    <t xml:space="preserve"> 88629 </t>
  </si>
  <si>
    <t>ARGAMASSA TRAÇO 1:3 (EM VOLUME DE CIMENTO E AREIA MÉDIA ÚMIDA), PREPARO MANUAL. AF_08/2019</t>
  </si>
  <si>
    <t xml:space="preserve"> 00038383 </t>
  </si>
  <si>
    <t>LIXA D'AGUA EM FOLHA, GRAO 100</t>
  </si>
  <si>
    <t xml:space="preserve"> 00009868 </t>
  </si>
  <si>
    <t>TUBO PVC, SOLDAVEL, DN 25 MM, AGUA FRIA (NBR-5648)</t>
  </si>
  <si>
    <t xml:space="preserve"> 00009869 </t>
  </si>
  <si>
    <t>TUBO PVC, SOLDAVEL, DN 32 MM, AGUA FRIA (NBR-5648)</t>
  </si>
  <si>
    <t xml:space="preserve"> 00009874 </t>
  </si>
  <si>
    <t>TUBO PVC, SOLDAVEL, DN 40 MM, AGUA FRIA (NBR-5648)</t>
  </si>
  <si>
    <t xml:space="preserve"> 00009875 </t>
  </si>
  <si>
    <t>TUBO PVC, SOLDAVEL, DN 50 MM, PARA AGUA FRIA (NBR-5648)</t>
  </si>
  <si>
    <t xml:space="preserve"> 00009835 </t>
  </si>
  <si>
    <t>TUBO PVC  SERIE NORMAL, DN 40 MM, PARA ESGOTO  PREDIAL (NBR 5688)</t>
  </si>
  <si>
    <t xml:space="preserve"> 00000122 </t>
  </si>
  <si>
    <t>ADESIVO PLASTICO PARA PVC, FRASCO COM 850 GR</t>
  </si>
  <si>
    <t xml:space="preserve"> 00020083 </t>
  </si>
  <si>
    <t>SOLUCAO LIMPADORA PARA PVC, FRASCO COM 1000 CM3</t>
  </si>
  <si>
    <t xml:space="preserve"> 00009838 </t>
  </si>
  <si>
    <t>TUBO PVC SERIE NORMAL, DN 50 MM, PARA ESGOTO PREDIAL (NBR 5688)</t>
  </si>
  <si>
    <t xml:space="preserve"> 00009836 </t>
  </si>
  <si>
    <t>TUBO PVC  SERIE NORMAL, DN 100 MM, PARA ESGOTO  PREDIAL (NBR 5688)</t>
  </si>
  <si>
    <t xml:space="preserve"> 00003143 </t>
  </si>
  <si>
    <t>FITA VEDA ROSCA EM ROLOS DE 18 MM X 25 M (L X C)</t>
  </si>
  <si>
    <t xml:space="preserve"> 00003496 </t>
  </si>
  <si>
    <t>JOELHO DE REDUCAO, PVC, ROSCAVEL, 90 GRAUS, 3/4" X 1/2", PARA AGUA FRIA PREDIAL</t>
  </si>
  <si>
    <t xml:space="preserve"> 00000812 </t>
  </si>
  <si>
    <t>BUCHA DE REDUCAO DE PVC, SOLDAVEL, CURTA, COM 40 X 32 MM, PARA AGUA FRIA PREDIAL</t>
  </si>
  <si>
    <t xml:space="preserve"> 00003529 </t>
  </si>
  <si>
    <t>JOELHO PVC, SOLDAVEL, 90 GRAUS, 25 MM, PARA AGUA FRIA PREDIAL</t>
  </si>
  <si>
    <t xml:space="preserve"> 00003536 </t>
  </si>
  <si>
    <t>JOELHO PVC, SOLDAVEL, 90 GRAUS, 32 MM, PARA AGUA FRIA PREDIAL</t>
  </si>
  <si>
    <t xml:space="preserve"> 00003535 </t>
  </si>
  <si>
    <t>JOELHO PVC, SOLDAVEL, 90 GRAUS, 40 MM, PARA AGUA FRIA PREDIAL</t>
  </si>
  <si>
    <t xml:space="preserve"> 00003538 </t>
  </si>
  <si>
    <t>JOELHO DE REDUCAO, PVC SOLDAVEL, 90 GRAUS,  32 MM X 25 MM, PARA AGUA FRIA PREDIAL</t>
  </si>
  <si>
    <t xml:space="preserve"> 00007139 </t>
  </si>
  <si>
    <t>TE SOLDAVEL, PVC, 90 GRAUS, 25 MM, PARA AGUA FRIA PREDIAL (NBR 5648)</t>
  </si>
  <si>
    <t xml:space="preserve"> 00007140 </t>
  </si>
  <si>
    <t>TE SOLDAVEL, PVC, 90 GRAUS, 32 MM, PARA AGUA FRIA PREDIAL (NBR 5648)</t>
  </si>
  <si>
    <t xml:space="preserve"> 00007128 </t>
  </si>
  <si>
    <t>TE DE REDUCAO, PVC, SOLDAVEL, 90 GRAUS, 40 MM X 32 MM, PARA AGUA FRIA PREDIAL</t>
  </si>
  <si>
    <t xml:space="preserve"> 00003524 </t>
  </si>
  <si>
    <t>JOELHO PVC, SOLDAVEL, COM BUCHA DE LATAO, 90 GRAUS, 25 MM X 3/4", PARA AGUA FRIA PREDIAL</t>
  </si>
  <si>
    <t xml:space="preserve"> 00020147 </t>
  </si>
  <si>
    <t>JOELHO PVC, SOLDAVEL, COM BUCHA DE LATAO, 90 GRAUS, 25 MM X 1/2", PARA AGUA FRIA PREDIAL</t>
  </si>
  <si>
    <t xml:space="preserve"> 00007137 </t>
  </si>
  <si>
    <t>TE PVC, SOLDAVEL, COM BUCHA DE LATAO NA BOLSA CENTRAL, 90 GRAUS, 25 MM X 1/2", PARA AGUA FRIA PREDIAL</t>
  </si>
  <si>
    <t xml:space="preserve"> 00001933 </t>
  </si>
  <si>
    <t>CURVA PVC CURTA 90 GRAUS, DN 40 MM, PARA ESGOTO PREDIAL</t>
  </si>
  <si>
    <t xml:space="preserve"> 00003516 </t>
  </si>
  <si>
    <t>JOELHO PVC, SOLDAVEL, BB, 45 GRAUS, DN 40 MM, PARA ESGOTO PREDIAL</t>
  </si>
  <si>
    <t xml:space="preserve"> 00000296 </t>
  </si>
  <si>
    <t>ANEL BORRACHA PARA TUBO ESGOTO PREDIAL DN 50 MM (NBR 5688)</t>
  </si>
  <si>
    <t xml:space="preserve"> 00003518 </t>
  </si>
  <si>
    <t>JOELHO PVC, SOLDAVEL, PB, 45 GRAUS, DN 50 MM, PARA ESGOTO PREDIAL</t>
  </si>
  <si>
    <t xml:space="preserve"> 00020078 </t>
  </si>
  <si>
    <t>PASTA LUBRIFICANTE PARA TUBOS E CONEXOES COM JUNTA ELASTICA (USO EM PVC, ACO, POLIETILENO E OUTROS) ( DE *400* G)</t>
  </si>
  <si>
    <t xml:space="preserve"> 00000301 </t>
  </si>
  <si>
    <t>ANEL BORRACHA PARA TUBO ESGOTO PREDIAL, DN 100 MM (NBR 5688)</t>
  </si>
  <si>
    <t xml:space="preserve"> 00003528 </t>
  </si>
  <si>
    <t>JOELHO PVC, SOLDAVEL, PB, 45 GRAUS, DN 100 MM, PARA ESGOTO PREDIAL</t>
  </si>
  <si>
    <t xml:space="preserve"> 00003520 </t>
  </si>
  <si>
    <t>JOELHO PVC, SOLDAVEL, PB, 90 GRAUS, DN 100 MM, PARA ESGOTO PREDIAL</t>
  </si>
  <si>
    <t xml:space="preserve"> 00003517 </t>
  </si>
  <si>
    <t>JOELHO PVC, SOLDAVEL, BB, 90 GRAUS, DN 40 MM, PARA ESGOTO PREDIAL</t>
  </si>
  <si>
    <t xml:space="preserve"> 00003659 </t>
  </si>
  <si>
    <t>JUNCAO SIMPLES, PVC, DN 100 X 50 MM, SERIE NORMAL PARA ESGOTO PREDIAL</t>
  </si>
  <si>
    <t xml:space="preserve"> 00003662 </t>
  </si>
  <si>
    <t>JUNCAO SIMPLES, PVC, DN 50 X 50 MM, SERIE NORMAL PARA ESGOTO PREDIAL</t>
  </si>
  <si>
    <t xml:space="preserve"> 00003526 </t>
  </si>
  <si>
    <t>JOELHO PVC, SOLDAVEL, PB, 90 GRAUS, DN 50 MM, PARA ESGOTO PREDIAL</t>
  </si>
  <si>
    <t xml:space="preserve"> 00007097 </t>
  </si>
  <si>
    <t>TE SANITARIO, PVC, DN 50 X 50 MM, SERIE NORMAL, PARA ESGOTO PREDIAL</t>
  </si>
  <si>
    <t xml:space="preserve"> 00003148 </t>
  </si>
  <si>
    <t>FITA VEDA ROSCA EM ROLOS DE 18 MM X 50 M (L X C)</t>
  </si>
  <si>
    <t xml:space="preserve"> 00006015 </t>
  </si>
  <si>
    <t>REGISTRO GAVETA COM ACABAMENTO E CANOPLA CROMADOS, SIMPLES, BITOLA 1 1/2 " (REF 1509)</t>
  </si>
  <si>
    <t xml:space="preserve"> 00006005 </t>
  </si>
  <si>
    <t>REGISTRO GAVETA COM ACABAMENTO E CANOPLA CROMADOS, SIMPLES, BITOLA 3/4 " (REF 1509)</t>
  </si>
  <si>
    <t xml:space="preserve"> 00020080 </t>
  </si>
  <si>
    <t>ADESIVO PLASTICO PARA PVC, FRASCO COM 175 GR</t>
  </si>
  <si>
    <t xml:space="preserve"> 00000095 </t>
  </si>
  <si>
    <t>ADAPTADOR PVC SOLDAVEL, COM FLANGE E ANEL DE VEDACAO, 20 MM X 1/2", PARA CAIXA D'AGUA</t>
  </si>
  <si>
    <t xml:space="preserve"> 00000098 </t>
  </si>
  <si>
    <t>ADAPTADOR PVC SOLDAVEL, COM FLANGE E ANEL DE VEDACAO, 40 MM X 1 1/4", PARA CAIXA D'AGUA</t>
  </si>
  <si>
    <t xml:space="preserve"> 00000065 </t>
  </si>
  <si>
    <t>ADAPTADOR PVC SOLDAVEL CURTO COM BOLSA E ROSCA, 25 MM X 3/4", PARA AGUA FRIA</t>
  </si>
  <si>
    <t xml:space="preserve"> 00000112 </t>
  </si>
  <si>
    <t>ADAPTADOR PVC SOLDAVEL CURTO COM BOLSA E ROSCA, 50 MM X1 1/2", PARA AGUA FRIA</t>
  </si>
  <si>
    <t xml:space="preserve"> 00006024 </t>
  </si>
  <si>
    <t>REGISTRO PRESSAO COM ACABAMENTO E CANOPLA CROMADA, SIMPLES, BITOLA 3/4 " (REF 1416)</t>
  </si>
  <si>
    <t xml:space="preserve"> 00011829 </t>
  </si>
  <si>
    <t>TORNEIRA DE BOIA CONVENCIONAL PARA CAIXA D'AGUA, 1/2", COM HASTE E TORNEIRA METALICOS E BALAO PLASTICO</t>
  </si>
  <si>
    <t xml:space="preserve"> 00001368 </t>
  </si>
  <si>
    <t>CHUVEIRO COMUM EM PLASTICO BRANCO, COM CANO, 3 TEMPERATURAS, 5500 W (110/220 V)</t>
  </si>
  <si>
    <t xml:space="preserve"> 00003146 </t>
  </si>
  <si>
    <t>FITA VEDA ROSCA EM ROLOS DE 18 MM X 10 M (L X C)</t>
  </si>
  <si>
    <t xml:space="preserve"> 86882 </t>
  </si>
  <si>
    <t>SIFÃO DO TIPO GARRAFA/COPO EM PVC 1.1/4  X 1.1/2 - FORNECIMENTO E INSTALAÇÃO. AF_01/2020</t>
  </si>
  <si>
    <t xml:space="preserve"> 86876 </t>
  </si>
  <si>
    <t>TANQUE DE MÁRMORE SINTÉTICO SUSPENSO, 22L OU EQUIVALENTE - FORNECIMENTO E INSTALAÇÃO. AF_01/2020</t>
  </si>
  <si>
    <t xml:space="preserve"> 86913 </t>
  </si>
  <si>
    <t>TORNEIRA CROMADA 1/2 OU 3/4 PARA TANQUE, PADRÃO POPULAR - FORNECIMENTO E INSTALAÇÃO. AF_01/2020</t>
  </si>
  <si>
    <t xml:space="preserve"> 86879 </t>
  </si>
  <si>
    <t>VÁLVULA EM PLÁSTICO 1 PARA PIA, TANQUE OU LAVATÓRIO, COM OU SEM LADRÃO - FORNECIMENTO E INSTALAÇÃO. AF_01/2020</t>
  </si>
  <si>
    <t xml:space="preserve"> 86902 </t>
  </si>
  <si>
    <t>LAVATÓRIO LOUÇA BRANCA COM COLUNA, *44 X 35,5* CM, PADRÃO POPULAR - FORNECIMENTO E INSTALAÇÃO. AF_01/2020</t>
  </si>
  <si>
    <t xml:space="preserve"> 86883 </t>
  </si>
  <si>
    <t>SIFÃO DO TIPO FLEXÍVEL EM PVC 1  X 1.1/2  - FORNECIMENTO E INSTALAÇÃO. AF_01/2020</t>
  </si>
  <si>
    <t xml:space="preserve"> 86884 </t>
  </si>
  <si>
    <t>ENGATE FLEXÍVEL EM PLÁSTICO BRANCO, 1/2 X 30CM - FORNECIMENTO E INSTALAÇÃO. AF_01/2020</t>
  </si>
  <si>
    <t xml:space="preserve"> 86906 </t>
  </si>
  <si>
    <t>TORNEIRA CROMADA DE MESA, 1/2 OU 3/4, PARA LAVATÓRIO, PADRÃO POPULAR - FORNECIMENTO E INSTALAÇÃO. AF_01/2020</t>
  </si>
  <si>
    <t xml:space="preserve"> 86887 </t>
  </si>
  <si>
    <t>ENGATE FLEXÍVEL EM INOX, 1/2  X 40CM - FORNECIMENTO E INSTALAÇÃO. AF_01/2020</t>
  </si>
  <si>
    <t xml:space="preserve"> 86888 </t>
  </si>
  <si>
    <t>VASO SANITÁRIO SIFONADO COM CAIXA ACOPLADA LOUÇA BRANCA - FORNECIMENTO E INSTALAÇÃO. AF_01/2020</t>
  </si>
  <si>
    <t xml:space="preserve"> 00011741 </t>
  </si>
  <si>
    <t>RALO SIFONADO PVC CILINDRICO, 100 X 40 MM,  COM GRELHA REDONDA BRANCA</t>
  </si>
  <si>
    <t xml:space="preserve"> 00005103 </t>
  </si>
  <si>
    <t>CAIXA SIFONADA PVC, 100 X 100 X 50 MM, COM GRELHA REDONDA BRANCA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</si>
  <si>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</si>
  <si>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</si>
  <si>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</si>
  <si>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</si>
  <si>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97735 </t>
  </si>
  <si>
    <t>PEÇA RETANGULAR PRÉ-MOLDADA, VOLUME DE CONCRETO DE 30 A 100 LITROS, TAXA DE AÇO APROXIMADA DE 30KG/M³. AF_01/2018</t>
  </si>
  <si>
    <t xml:space="preserve"> 101616 </t>
  </si>
  <si>
    <t>PREPARO DE FUNDO DE VALA COM LARGURA MENOR QUE 1,5 M (ACERTO DO SOLO NATURAL). AF_08/2020</t>
  </si>
  <si>
    <t xml:space="preserve"> 87316 </t>
  </si>
  <si>
    <t>ARGAMASSA TRAÇO 1:4 (EM VOLUME DE CIMENTO E AREIA GROSSA ÚMIDA) PARA CHAPISCO CONVENCIONAL, PREPARO MECÂNICO COM BETONEIRA 400 L. AF_08/2019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</si>
  <si>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</si>
  <si>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</si>
  <si>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00007258 </t>
  </si>
  <si>
    <t>TIJOLO CERAMICO MACICO COMUM *5 X 10 X 20* CM (L X A X C)</t>
  </si>
  <si>
    <t xml:space="preserve"> 97734 </t>
  </si>
  <si>
    <t>PEÇA RETANGULAR PRÉ-MOLDADA, VOLUME DE CONCRETO DE 10 A 30 LITROS, TAXA DE AÇO APROXIMADA DE 30KG/M³. AF_01/2018</t>
  </si>
  <si>
    <t xml:space="preserve"> 00000067 </t>
  </si>
  <si>
    <t>ADAPTADOR PVC ROSCAVEL, COM FLANGES E ANEL DE VEDACAO, 1/2", PARA CAIXA D' AGUA</t>
  </si>
  <si>
    <t xml:space="preserve"> 00000119 </t>
  </si>
  <si>
    <t>ADESIVO PLASTICO PARA PVC, BISNAGA COM 75 GR</t>
  </si>
  <si>
    <t xml:space="preserve"> 00000087 </t>
  </si>
  <si>
    <t>ADAPTADOR PVC SOLDAVEL, LONGO, COM FLANGE LIVRE,  25 MM X 3/4", PARA CAIXA D' AGUA</t>
  </si>
  <si>
    <t xml:space="preserve"> 00000068 </t>
  </si>
  <si>
    <t>ADAPTADOR PVC SOLDAVEL, COM FLANGES LIVRES, 32 MM X 1", PARA CAIXA D' AGUA</t>
  </si>
  <si>
    <t xml:space="preserve"> 00034636 </t>
  </si>
  <si>
    <t>CAIXA D'AGUA EM POLIETILENO 1000 LITROS, COM TAMPA</t>
  </si>
  <si>
    <t xml:space="preserve"> 00011675 </t>
  </si>
  <si>
    <t>REGISTRO DE ESFERA, PVC, COM VOLANTE, VS, SOLDAVEL, DN 32 MM, COM CORPO DIVIDIDO</t>
  </si>
  <si>
    <t xml:space="preserve"> 88242 </t>
  </si>
  <si>
    <t>AJUDANTE DE PEDREIRO COM ENCARGOS COMPLEMENTARES</t>
  </si>
  <si>
    <t xml:space="preserve"> 00012759 </t>
  </si>
  <si>
    <t>CHAPA ACO INOX AISI 304 NUMERO 9 (E = 4 MM), ACABAMENTO NUMERO 1 (LAMINADO A QUENTE, FOSCO)</t>
  </si>
  <si>
    <t xml:space="preserve"> MATED- 12062 </t>
  </si>
  <si>
    <t>SETOP</t>
  </si>
  <si>
    <t>BARRA DE APOIO ( MATERIAL: AÇO INOX AISI 304/ACABAMENTO: POLIDO/ MODELO: PARA LAVATÓRIO DE CANTO/ DIÂMETRO TUBO: 1.1/4" [31, 75MM]/COMPRIMENTO: APROX. 61CM/INSTALAÇÃO : PAREDE/ACESSÓRIOS: INCLUSO CANOPLAS, PARAFUSOS E BUCHAS)</t>
  </si>
  <si>
    <t xml:space="preserve"> 00004351 </t>
  </si>
  <si>
    <t>PARAFUSO NIQUELADO 3 1/2" COM ACABAMENTO CROMADO PARA FIXAR PECA SANITARIA, INCLUI PORCA CEGA, ARRUELA E BUCHA DE NYLON TAMANHO S-8</t>
  </si>
  <si>
    <t xml:space="preserve"> MATED- 12066 </t>
  </si>
  <si>
    <t>BARRA DE APOIO ( MATERIAL: AÇO INOX AISI 304/ACABAMENTO: POLIDO/ MODELO: RETA/DIÂMETRO TUBO: 1.1/4" [31,75MM]/ COMPRIMENTO: 40CM/ INSTALAÇÃO: PORTA OU PAREDE/ACESSÓRIOS: INCLUSO CANOPLAS, PARAFUSOS E BUCHAS)</t>
  </si>
  <si>
    <t xml:space="preserve"> 00036204 </t>
  </si>
  <si>
    <t>BARRA DE APOIO RETA, EM ACO INOX POLIDO, COMPRIMENTO 60CM, DIAMETRO MINIMO 3 CM</t>
  </si>
  <si>
    <t xml:space="preserve"> 00036205 </t>
  </si>
  <si>
    <t>BARRA DE APOIO RETA, EM ACO INOX POLIDO, COMPRIMENTO 70CM, DIAMETRO MINIMO 3 CM</t>
  </si>
  <si>
    <t xml:space="preserve"> 00036081 </t>
  </si>
  <si>
    <t>BARRA DE APOIO RETA, EM ACO INOX POLIDO, COMPRIMENTO 80CM, DIAMETRO MINIMO 3 CM</t>
  </si>
  <si>
    <t>Edificações</t>
  </si>
  <si>
    <t xml:space="preserve"> 17040 </t>
  </si>
  <si>
    <t>SIURB</t>
  </si>
  <si>
    <t>PARAFUSO AUTO-ATARRAXANTE - CABEÇA PANELA - COM BUCHA DE NYLON S- 8 DIÂMETRO 5,5MM - COMPRIMENTO 50MM - FENDA SIMPLES</t>
  </si>
  <si>
    <t>Un</t>
  </si>
  <si>
    <t xml:space="preserve"> 76710 </t>
  </si>
  <si>
    <t>APOIO EM AÇO INOX PARA DEFICIENTE FÍSICO L= 45CM Ø 1.1/4" - CONFORME NBR-9050</t>
  </si>
  <si>
    <t xml:space="preserve"> E.18.000.036519 </t>
  </si>
  <si>
    <t>CPOS</t>
  </si>
  <si>
    <t>Revestimento em aço inoxidável AISI304, liga18,8 em chapa 20 com espessura de 1mm, acabamento escovado - colocado</t>
  </si>
  <si>
    <t xml:space="preserve"> 79807 </t>
  </si>
  <si>
    <t>PLACA PARA PORTA WC C/ DESENHO UNIVERSAL ACESSIB. (20X15CM, EM ALUMÍNIO)</t>
  </si>
  <si>
    <t xml:space="preserve"> 00009841 </t>
  </si>
  <si>
    <t>TUBO PVC, SERIE R, DN 100 MM, PARA ESGOTO OU AGUAS PLUVIAIS PREDIAL (NBR 5688)</t>
  </si>
  <si>
    <t xml:space="preserve"> 00020157 </t>
  </si>
  <si>
    <t>JOELHO, PVC SERIE R, 90 GRAUS, DN 100 MM, PARA ESGOTO PREDIAL</t>
  </si>
  <si>
    <t xml:space="preserve"> 00020170 </t>
  </si>
  <si>
    <t>LUVA SIMPLES, PVC SERIE REFORCADA - R, 100 MM, PARA ESGOTO PREDIAL</t>
  </si>
  <si>
    <t xml:space="preserve"> 00000298 </t>
  </si>
  <si>
    <t>ANEL BORRACHA DN 75 MM, PARA TUBO SERIE REFORCADA ESGOTO PREDIAL</t>
  </si>
  <si>
    <t xml:space="preserve"> 00020143 </t>
  </si>
  <si>
    <t>JUNCAO SIMPLES, PVC SERIE R, DN 100 X 75 MM, PARA ESGOTO PREDIAL</t>
  </si>
  <si>
    <t xml:space="preserve"> 00040783 </t>
  </si>
  <si>
    <t>CALHA QUADRADA DE CHAPA DE ACO GALVANIZADA NUM 24, CORTE 50 CM</t>
  </si>
  <si>
    <t xml:space="preserve"> 00005104 </t>
  </si>
  <si>
    <t>REBITE DE ALUMINIO VAZADO DE REPUXO, 3,2 X 8 MM (1KG = 1025 UNIDADES)</t>
  </si>
  <si>
    <t xml:space="preserve"> 00013388 </t>
  </si>
  <si>
    <t>SOLDA EM BARRA DE ESTANHO-CHUMBO 50/50</t>
  </si>
  <si>
    <t xml:space="preserve"> 00000142 </t>
  </si>
  <si>
    <t>SELANTE ELASTICO MONOCOMPONENTE A BASE DE POLIURETANO (PU) PARA JUNTAS DIVERSAS</t>
  </si>
  <si>
    <t>310ML</t>
  </si>
  <si>
    <t xml:space="preserve"> 00001113 </t>
  </si>
  <si>
    <t>RUFO EXTERNO/INTERNO DE CHAPA DE ACO GALVANIZADA NUM 26, CORTE 33 CM</t>
  </si>
  <si>
    <t xml:space="preserve"> 88247 </t>
  </si>
  <si>
    <t>AUXILIAR DE ELETRICISTA COM ENCARGOS COMPLEMENTARES</t>
  </si>
  <si>
    <t>INEL - INSTALAÇÃO ELÉTRICA/ELETRIFICAÇÃO E ILUMINAÇÃO EXTERNA</t>
  </si>
  <si>
    <t xml:space="preserve"> 00039244 </t>
  </si>
  <si>
    <t>ELETRODUTO PVC FLEXIVEL CORRUGADO, REFORCADO, COR LARANJA, DE 25 MM, PARA LAJES E PISOS</t>
  </si>
  <si>
    <t xml:space="preserve"> 00039245 </t>
  </si>
  <si>
    <t>ELETRODUTO PVC FLEXIVEL CORRUGADO, REFORCADO, COR LARANJA, DE 32 MM, PARA LAJES E PISOS</t>
  </si>
  <si>
    <t xml:space="preserve"> 00039247 </t>
  </si>
  <si>
    <t>ELETRODUTODUTO PEAD FLEXIVEL PAREDE SIMPLES, CORRUGACAO HELICOIDAL, COR PRETA, SEM ROSCA, DE 1 1/4",  PARA CABEAMENTO SUBTERRANEO (NBR 15715)</t>
  </si>
  <si>
    <t xml:space="preserve"> 00039246 </t>
  </si>
  <si>
    <t>ELETRODUTODUTO PEAD FLEXIVEL PAREDE SIMPLES, CORRUGACAO HELICOIDAL, COR PRETA, SEM ROSCA, DE 1 1/2",  PARA CABEAMENTO SUBTERRANEO (NBR 15715)</t>
  </si>
  <si>
    <t xml:space="preserve"> 00002446 </t>
  </si>
  <si>
    <t>ELETRODUTO/DUTO PEAD FLEXIVEL PAREDE SIMPLES, CORRUGACAO HELICOIDAL, COR PRETA, SEM ROSCA, DE 2",  PARA CABEAMENTO SUBTERRANEO (NBR 15715)</t>
  </si>
  <si>
    <t xml:space="preserve"> 00002505 </t>
  </si>
  <si>
    <t>ELETRODUTO FLEXIVEL, EM ACO GALVANIZADO, REVESTIDO EXTERNAMENTE COM PVC PRETO, DIAMETRO EXTERNO DE 75 MM (2 1/2"), TIPO SEALTUBO</t>
  </si>
  <si>
    <t xml:space="preserve"> I1049 </t>
  </si>
  <si>
    <t>SEINFRA</t>
  </si>
  <si>
    <t>DUTO PERFURADO-ELETROCALHA CHAPA DE AÇO (50X50)MM</t>
  </si>
  <si>
    <t xml:space="preserve"> 077784 </t>
  </si>
  <si>
    <t>ELETROCALHA PERFURADA TIPO "U" 75x50mm CHAPA 18</t>
  </si>
  <si>
    <t xml:space="preserve"> 000216 </t>
  </si>
  <si>
    <t>ELETROCALHA PERFURADA TIPO "U" 100x50mm CHAPA 20</t>
  </si>
  <si>
    <t xml:space="preserve"> 00001014 </t>
  </si>
  <si>
    <t>CABO DE COBRE, FLEXIVEL, CLASSE 4 OU 5, ISOLACAO EM PVC/A, ANTICHAMA BWF-B, 1 CONDUTOR, 450/750 V, SECAO NOMINAL 2,5 MM2</t>
  </si>
  <si>
    <t xml:space="preserve"> 00021127 </t>
  </si>
  <si>
    <t>FITA ISOLANTE ADESIVA ANTICHAMA, USO ATE 750 V, EM ROLO DE 19 MM X 5 M</t>
  </si>
  <si>
    <t xml:space="preserve"> 00000981 </t>
  </si>
  <si>
    <t>CABO DE COBRE, FLEXIVEL, CLASSE 4 OU 5, ISOLACAO EM PVC/A, ANTICHAMA BWF-B, 1 CONDUTOR, 450/750 V, SECAO NOMINAL 4 MM2</t>
  </si>
  <si>
    <t xml:space="preserve"> 00000982 </t>
  </si>
  <si>
    <t>CABO DE COBRE, FLEXIVEL, CLASSE 4 OU 5, ISOLACAO EM PVC/A, ANTICHAMA BWF-B, 1 CONDUTOR, 450/750 V, SECAO NOMINAL 6 MM2</t>
  </si>
  <si>
    <t xml:space="preserve"> 00001019 </t>
  </si>
  <si>
    <t>CABO DE COBRE, FLEXIVEL, CLASSE 4 OU 5, ISOLACAO EM PVC/A, ANTICHAMA BWF-B, COBERTURA PVC-ST1, ANTICHAMA BWF-B, 1 CONDUTOR, 0,6/1 KV, SECAO NOMINAL 35 MM2</t>
  </si>
  <si>
    <t xml:space="preserve"> 00000977 </t>
  </si>
  <si>
    <t>CABO DE COBRE, FLEXIVEL, CLASSE 4 OU 5, ISOLACAO EM PVC/A, ANTICHAMA BWF-B, COBERTURA PVC-ST1, ANTICHAMA BWF-B, 1 CONDUTOR, 0,6/1 KV, SECAO NOMINAL 70 MM2</t>
  </si>
  <si>
    <t>INES - INSTALAÇÕES ESPECIAIS</t>
  </si>
  <si>
    <t xml:space="preserve"> 00039598 </t>
  </si>
  <si>
    <t>CABO DE PAR TRANCADO UTP, 4 PARES, CATEGORIA 5E</t>
  </si>
  <si>
    <t xml:space="preserve"> 91946 </t>
  </si>
  <si>
    <t>SUPORTE PARAFUSADO COM PLACA DE ENCAIXE 4" X 2" MÉDIO (1,30 M DO PISO) PARA PONTO ELÉTRICO - FORNECIMENTO E INSTALAÇÃO. AF_12/2015</t>
  </si>
  <si>
    <t xml:space="preserve"> 91995 </t>
  </si>
  <si>
    <t>TOMADA MÉDIA DE EMBUTIR (1 MÓDULO), 2P+T 20 A, SEM SUPORTE E SEM PLACA - FORNECIMENTO E INSTALAÇÃO. AF_12/2015</t>
  </si>
  <si>
    <t xml:space="preserve"> 92003 </t>
  </si>
  <si>
    <t>TOMADA MÉDIA DE EMBUTIR (2 MÓDULOS), 2P+T 20 A, SEM SUPORTE E SEM PLACA - FORNECIMENTO E INSTALAÇÃO. AF_12/2015</t>
  </si>
  <si>
    <t xml:space="preserve"> 92011 </t>
  </si>
  <si>
    <t>TOMADA MÉDIA DE EMBUTIR (3 MÓDULOS), 2P+T 20 A, SEM SUPORTE E SEM PLACA - FORNECIMENTO E INSTALAÇÃO. AF_12/2015</t>
  </si>
  <si>
    <t xml:space="preserve"> 00038098 </t>
  </si>
  <si>
    <t>ESPELHO / PLACA DE 6 POSTOS 4" X 4", PARA INSTALACAO DE TOMADAS E INTERRUPTORES</t>
  </si>
  <si>
    <t xml:space="preserve"> 00038100 </t>
  </si>
  <si>
    <t>SUPORTE DE FIXACAO PARA ESPELHO / PLACA 4" X 4", PARA 6 MODULOS, PARA INSTALACAO DE TOMADAS E INTERRUPTORES (SOMENTE SUPORTE)</t>
  </si>
  <si>
    <t xml:space="preserve"> 91980 </t>
  </si>
  <si>
    <t>INTERRUPTOR BIPOLAR (1 MÓDULO), 10A/250V, SEM SUPORTE E SEM PLACA - FORNECIMENTO E INSTALAÇÃO. AF_09/2017</t>
  </si>
  <si>
    <t xml:space="preserve"> 91968 </t>
  </si>
  <si>
    <t>INTERRUPTOR PARALELO (3 MÓDULOS), 10A/250V, SEM SUPORTE E SEM PLACA - FORNECIMENTO E INSTALAÇÃO. AF_12/2015</t>
  </si>
  <si>
    <t xml:space="preserve"> 91960 </t>
  </si>
  <si>
    <t>INTERRUPTOR PARALELO (2 MÓDULOS), 10A/250V, SEM SUPORTE E SEM PLACA - FORNECIMENTO E INSTALAÇÃO. AF_12/2015</t>
  </si>
  <si>
    <t xml:space="preserve"> 91954 </t>
  </si>
  <si>
    <t>INTERRUPTOR PARALELO (1 MÓDULO), 10A/250V, SEM SUPORTE E SEM PLACA - FORNECIMENTO E INSTALAÇÃO. AF_12/2015</t>
  </si>
  <si>
    <t xml:space="preserve"> 91978 </t>
  </si>
  <si>
    <t>INTERRUPTOR INTERMEDIÁRIO (1 MÓDULO), 10A/250V, SEM SUPORTE E SEM PLACA - FORNECIMENTO E INSTALAÇÃO. AF_09/2017</t>
  </si>
  <si>
    <t xml:space="preserve"> 91952 </t>
  </si>
  <si>
    <t>INTERRUPTOR SIMPLES (1 MÓDULO), 10A/250V, SEM SUPORTE E SEM PLACA - FORNECIMENTO E INSTALAÇÃO. AF_12/2015</t>
  </si>
  <si>
    <t xml:space="preserve"> 00038083 </t>
  </si>
  <si>
    <t>TOMADA RJ45, 8 FIOS, CAT 5E, CONJUNTO MONTADO PARA EMBUTIR 4" X 2" (PLACA + SUPORTE + MODULO)</t>
  </si>
  <si>
    <t xml:space="preserve"> 91984 </t>
  </si>
  <si>
    <t>INTERRUPTOR PULSADOR CAMPAINHA (1 MÓDULO), 10A/250V, SEM SUPORTE E SEM PLACA - FORNECIMENTO E INSTALAÇÃO. AF_09/2017</t>
  </si>
  <si>
    <t xml:space="preserve"> 00001872 </t>
  </si>
  <si>
    <t>CAIXA DE PASSAGEM, EM PVC, DE 4" X 2", PARA ELETRODUTO FLEXIVEL CORRUGADO</t>
  </si>
  <si>
    <t xml:space="preserve"> 00001871 </t>
  </si>
  <si>
    <t>CAIXA OCTOGONAL DE FUNDO MOVEL, EM PVC, DE 3" X 3", PARA ELETRODUTO FLEXIVEL CORRUGADO</t>
  </si>
  <si>
    <t xml:space="preserve"> 54854 </t>
  </si>
  <si>
    <t>CAIXA DE PASSAGEM E TAMPA PRÉ-MOLDADAS EM CONCRETO 60 X 60 CM</t>
  </si>
  <si>
    <t xml:space="preserve"> 54852 </t>
  </si>
  <si>
    <t>CAIXA DE PASSAGEM E TAMPA PRÉ-MOLDADAS EM CONCRETO 40 X 40 CM</t>
  </si>
  <si>
    <t xml:space="preserve"> 88243 </t>
  </si>
  <si>
    <t>AJUDANTE ESPECIALIZADO COM ENCARGOS COMPLEMENTARES</t>
  </si>
  <si>
    <t xml:space="preserve"> 00039811 </t>
  </si>
  <si>
    <t>CAIXA DE PASSAGEM ELETRICA DE PAREDE, DE EMBUTIR, EM PVC, COM TAMPA APARAFUSADA, DIMENSOES 150 X 150 X *75* MM</t>
  </si>
  <si>
    <t xml:space="preserve"> 00034653 </t>
  </si>
  <si>
    <t>DISJUNTOR TIPO DIN/IEC, MONOPOLAR DE 6  ATE  32A</t>
  </si>
  <si>
    <t xml:space="preserve"> 00001570 </t>
  </si>
  <si>
    <t>TERMINAL A COMPRESSAO EM COBRE ESTANHADO PARA CABO 2,5 MM2, 1 FURO E 1 COMPRESSAO, PARA PARAFUSO DE FIXACAO M5</t>
  </si>
  <si>
    <t xml:space="preserve"> 00034616 </t>
  </si>
  <si>
    <t>DISJUNTOR TIPO DIN/IEC, BIPOLAR DE 6 ATE 32A</t>
  </si>
  <si>
    <t xml:space="preserve"> 00001571 </t>
  </si>
  <si>
    <t>TERMINAL A COMPRESSAO EM COBRE ESTANHADO PARA CABO 4 MM2, 1 FURO E 1 COMPRESSAO, PARA PARAFUSO DE FIXACAO M5</t>
  </si>
  <si>
    <t xml:space="preserve"> 00001573 </t>
  </si>
  <si>
    <t>TERMINAL A COMPRESSAO EM COBRE ESTANHADO PARA CABO 6 MM2, 1 FURO E 1 COMPRESSAO, PARA PARAFUSO DE FIXACAO M6</t>
  </si>
  <si>
    <t xml:space="preserve"> 002419 </t>
  </si>
  <si>
    <t>DISPOSITIVO DIF.RESIDUAL DR ALTA SENS.BIPOLAR 63A SDR26330 STECK</t>
  </si>
  <si>
    <t xml:space="preserve"> 002417 </t>
  </si>
  <si>
    <t>DISPOSITIVO DIF.RESIDUAL DR ALTA SENS. TETRAP.125A SDR4125003 STECK</t>
  </si>
  <si>
    <t xml:space="preserve"> 00039475 </t>
  </si>
  <si>
    <t>DISPOSITIVO DPS CLASSE II, 1 POLO, TENSAO MAXIMA DE 385 V, CORRENTE MAXIMA DE *45* KA (TIPO AC)</t>
  </si>
  <si>
    <t xml:space="preserve"> 00002391 </t>
  </si>
  <si>
    <t>DISJUNTOR TERMOMAGNETICO TRIPOLAR 125A</t>
  </si>
  <si>
    <t xml:space="preserve"> 00003302 </t>
  </si>
  <si>
    <t>FUSIVEL NH 100 A TAMANHO 00, CAPACIDADE DE INTERRUPCAO DE 120 KA, TENSAO NOMIMNAL DE 500 V</t>
  </si>
  <si>
    <t xml:space="preserve"> 055073 </t>
  </si>
  <si>
    <t>QUADRO DE DISTRIBUICAO DE SOBREPOR TRIFASICO COM BARRAMENTO 150A PARA 70 DISJUNTORES E CHAVE GERAL NORMA DIN</t>
  </si>
  <si>
    <t xml:space="preserve"> 68066 </t>
  </si>
  <si>
    <t>CAIXA DE PROTECAO PARA MEDIDOR MONOFASICO, FORNECIMENTO E INSTALACAO</t>
  </si>
  <si>
    <t xml:space="preserve"> 00000379 </t>
  </si>
  <si>
    <t>ARRUELA QUADRADA EM ACO GALVANIZADO, DIMENSAO = 38 MM, ESPESSURA = 3MM, DIAMETRO DO FURO= 18 MM</t>
  </si>
  <si>
    <t xml:space="preserve"> 00000420 </t>
  </si>
  <si>
    <t>CINTA CIRCULAR EM ACO GALVANIZADO DE 150 MM DE DIAMETRO PARA FIXACAO DE CAIXA MEDICAO, INCLUI PARAFUSOS E PORCAS</t>
  </si>
  <si>
    <t xml:space="preserve"> 00000985 </t>
  </si>
  <si>
    <t>CABO DE COBRE, RIGIDO, CLASSE 2, ISOLACAO EM PVC/A, ANTICHAMA BWF-B, 1 CONDUTOR, 450/750 V, SECAO NOMINAL 10 MM2</t>
  </si>
  <si>
    <t xml:space="preserve"> 00001091 </t>
  </si>
  <si>
    <t>ARMACAO VERTICAL COM HASTE E CONTRA-PINO, EM CHAPA DE ACO GALVANIZADO 3/16", COM 1 ESTRIBO E 1 ISOLADOR</t>
  </si>
  <si>
    <t xml:space="preserve"> 00002386 </t>
  </si>
  <si>
    <t>DISJUNTOR TIPO NEMA, MONOPOLAR 35  ATE  50 A, TENSAO MAXIMA DE 240 V</t>
  </si>
  <si>
    <t xml:space="preserve"> 00002673 </t>
  </si>
  <si>
    <t>ELETRODUTO DE PVC RIGIDO ROSCAVEL DE 1/2 ", SEM LUVA</t>
  </si>
  <si>
    <t xml:space="preserve"> 00002685 </t>
  </si>
  <si>
    <t>ELETRODUTO DE PVC RIGIDO ROSCAVEL DE 1 ", SEM LUVA</t>
  </si>
  <si>
    <t xml:space="preserve"> 00003398 </t>
  </si>
  <si>
    <t>ISOLADOR DE PORCELANA, TIPO ROLDANA, DIMENSOES DE *72* X *72* MM, PARA USO EM BAIXA TENSAO</t>
  </si>
  <si>
    <t xml:space="preserve"> 00004336 </t>
  </si>
  <si>
    <t>PARAFUSO ZINCADO, SEXTAVADO, COM ROSCA INTEIRA, DIAMETRO 5/8", COMPRIMENTO 3", COM PORCA E ARRUELA DE PRESSAO MEDIA</t>
  </si>
  <si>
    <t xml:space="preserve"> 00005054 </t>
  </si>
  <si>
    <t>POSTE DE CONCRETO CIRCULAR, 100 KG, H = 7 M (NBR 8451)</t>
  </si>
  <si>
    <t xml:space="preserve"> 00011856 </t>
  </si>
  <si>
    <t>CONECTOR METALICO TIPO PARAFUSO FENDIDO (SPLIT BOLT), PARA CABOS ATE 10 MM2</t>
  </si>
  <si>
    <t xml:space="preserve"> 00020256 </t>
  </si>
  <si>
    <t>ROLDANA PLASTICA COM PREGO, TAMANHO 30 X 30 MM, PARA INSTALACAO ELETRICA APARENTE</t>
  </si>
  <si>
    <t xml:space="preserve"> 00039680 </t>
  </si>
  <si>
    <t>!EM PROCESSO DE DESATIVACAO! CAIXA DE PROTECAO PARA 1 MEDIDOR MONOFASICO, EM CHAPA DE ACO 20 USG (PADRAO DA CONCESSIONARIA LOCAL)</t>
  </si>
  <si>
    <t xml:space="preserve"> 00038773 </t>
  </si>
  <si>
    <t>LUMINARIA DE TETO PLAFON/PLAFONIER EM PLASTICO COM BASE E27, POTENCIA MAXIMA 60 W (NAO INCLUI LAMPADA)</t>
  </si>
  <si>
    <t xml:space="preserve"> TOTAL COT-1.9 </t>
  </si>
  <si>
    <t>LAMPADA LED 20W</t>
  </si>
  <si>
    <t xml:space="preserve"> 88266 </t>
  </si>
  <si>
    <t>ELETROTÉCNICO COM ENCARGOS COMPLEMENTARES</t>
  </si>
  <si>
    <t xml:space="preserve"> TOTAL COT-1.10 </t>
  </si>
  <si>
    <t>RACK ABERTO DE ATE 16U</t>
  </si>
  <si>
    <t xml:space="preserve"> TOTAL COT-1.11 </t>
  </si>
  <si>
    <t>PATCH PANEL 24 PORTAS (CAT 5)</t>
  </si>
  <si>
    <t xml:space="preserve"> TOTAL COT-1.12 </t>
  </si>
  <si>
    <t>SWITCH 24 PORTAS - GERENCIAVEL</t>
  </si>
  <si>
    <t xml:space="preserve"> TOTAL COT-1.13 </t>
  </si>
  <si>
    <t>ORGANIZADOR PARA CABOS</t>
  </si>
  <si>
    <t xml:space="preserve"> TOTAL COT-1.14 </t>
  </si>
  <si>
    <t xml:space="preserve">ROTEADOR PARA COMUNICAÇÃO DE DADOS </t>
  </si>
  <si>
    <t>SERVIÇOS AUXILIARES DE TELEFONIA, SOM, LÓGICA E SISTEMAS DE CONTROLE</t>
  </si>
  <si>
    <t xml:space="preserve"> I6824 </t>
  </si>
  <si>
    <t>HUB TIPO 24 PORTAS</t>
  </si>
  <si>
    <t xml:space="preserve"> 56554 </t>
  </si>
  <si>
    <t>CENTRAL ALARME INCÊNDIO ATÉ 24 LAÇOS</t>
  </si>
  <si>
    <t xml:space="preserve"> 002227 </t>
  </si>
  <si>
    <t>EXAUSTOR AXIAL INDUSTRIAL 300mm MODELO EA400-T4</t>
  </si>
  <si>
    <t xml:space="preserve"> 00000863 </t>
  </si>
  <si>
    <t>CABO DE COBRE NU 35 MM2 MEIO-DURO</t>
  </si>
  <si>
    <t xml:space="preserve"> 00000867 </t>
  </si>
  <si>
    <t>CABO DE COBRE NU 50 MM2 MEIO-DURO</t>
  </si>
  <si>
    <t xml:space="preserve"> 101618 </t>
  </si>
  <si>
    <t>PREPARO DE FUNDO DE VALA COM LARGURA MENOR QUE 1,5 M, COM CAMADA DE AREIA, LANÇAMENTO MANUAL. AF_08/2020</t>
  </si>
  <si>
    <t xml:space="preserve"> 00034643 </t>
  </si>
  <si>
    <t>CAIXA INSPECAO EM POLIETILENO PARA ATERRAMENTO E PARA RAIOS DIAMETRO = 300 MM</t>
  </si>
  <si>
    <t xml:space="preserve"> I8525 </t>
  </si>
  <si>
    <t>TAMPA PARA CAIXA DE INSPEÇÃO DE TERRA EM FERRO FUNDIDO 300mm</t>
  </si>
  <si>
    <t xml:space="preserve"> 00003384 </t>
  </si>
  <si>
    <t>SUPORTE GUIA SIMPLES COM ROLDANA EM POLIPROPILENO PARA CHUMBAR, H = 20 CM</t>
  </si>
  <si>
    <t xml:space="preserve"> M104100270 </t>
  </si>
  <si>
    <t>EMBASA</t>
  </si>
  <si>
    <t>SUPORTE-GUIA REFORCADO C/ ISOLADOR TIPO ROLDANA, h =20cm, C/ BASE P/  APARAFUSAR</t>
  </si>
  <si>
    <t xml:space="preserve"> 12141 </t>
  </si>
  <si>
    <t>ORSE</t>
  </si>
  <si>
    <t>Caixa de equipotencialização em aço 200x200x90mm, para embutir com tampa, com 9 terminais, ref:TEL-901 ou similar (SPDA)</t>
  </si>
  <si>
    <t xml:space="preserve"> 00002684 </t>
  </si>
  <si>
    <t>ELETRODUTO DE PVC RIGIDO ROSCAVEL DE 1 1/4 ", SEM LUVA</t>
  </si>
  <si>
    <t xml:space="preserve"> 00000392 </t>
  </si>
  <si>
    <t>ABRACADEIRA EM ACO PARA AMARRACAO DE ELETRODUTOS, TIPO D, COM 1/2" E PARAFUSO DE FIXACAO</t>
  </si>
  <si>
    <t xml:space="preserve"> 00011267 </t>
  </si>
  <si>
    <t>ARRUELA LISA, REDONDA, DE LATAO POLIDO, DIAMETRO NOMINAL 5/8", DIAMETRO EXTERNO = 34 MM, DIAMETRO DO FURO = 17 MM, ESPESSURA = *2,5* MM</t>
  </si>
  <si>
    <t xml:space="preserve"> 00011976 </t>
  </si>
  <si>
    <t>CHUMBADOR, DIAMETRO 1/4" COM PARAFUSO 1/4" X 40 MM</t>
  </si>
  <si>
    <t xml:space="preserve"> 00039997 </t>
  </si>
  <si>
    <t>PORCA ZINCADA, SEXTAVADA, DIAMETRO 1/4"</t>
  </si>
  <si>
    <t xml:space="preserve"> 00039996 </t>
  </si>
  <si>
    <t>VERGALHAO ZINCADO ROSCA TOTAL, 1/4 " (6,3 MM)</t>
  </si>
  <si>
    <t xml:space="preserve"> 57215 </t>
  </si>
  <si>
    <t>CAIXA SUSPENSA P/ INSPEÇÃO DE TERRA - POLIPROPILENO OU PVC</t>
  </si>
  <si>
    <t xml:space="preserve"> 00003379 </t>
  </si>
  <si>
    <t>!EM PROCESSO DE DESATIVACAO! HASTE DE ATERRAMENTO EM ACO COM 3,00 M DE COMPRIMENTO E DN = 5/8", REVESTIDA COM BAIXA CAMADA DE COBRE, SEM CONECTOR</t>
  </si>
  <si>
    <t xml:space="preserve"> 008332 </t>
  </si>
  <si>
    <t>SOLDA ELETRONICA 1,5mm</t>
  </si>
  <si>
    <t>SEDOP</t>
  </si>
  <si>
    <t xml:space="preserve"> E00503 </t>
  </si>
  <si>
    <t>Conector para haste de aterramento de 5/8"</t>
  </si>
  <si>
    <t xml:space="preserve"> P.19.000.092009 </t>
  </si>
  <si>
    <t>Captor terminal aéreo h= 600mm,Ø 3/8´ galvanizado a fogo, ref. PRT-152A/156A/160A/164A Paratec,PK-0034/0083/0097/0177 Paraklin, TEL-040/050/051/052 Termotécnica</t>
  </si>
  <si>
    <t xml:space="preserve"> 00000003 </t>
  </si>
  <si>
    <t>ACIDO MURIATICO, DILUICAO 10% A 12% PARA USO EM LIMPEZA</t>
  </si>
  <si>
    <t>Curva ABC de Serviços</t>
  </si>
  <si>
    <t>Valor  Unit</t>
  </si>
  <si>
    <t>Peso (%)</t>
  </si>
  <si>
    <t>Peso Acumulado (%)</t>
  </si>
  <si>
    <t xml:space="preserve"> TOTAL - 62</t>
  </si>
  <si>
    <t xml:space="preserve"> TOTAL - 63</t>
  </si>
  <si>
    <t/>
  </si>
  <si>
    <t>Cronograma Físico e Financeiro</t>
  </si>
  <si>
    <t>Total Por Etapa</t>
  </si>
  <si>
    <t>30 DIAS</t>
  </si>
  <si>
    <t>60 DIAS</t>
  </si>
  <si>
    <t>90 DIAS</t>
  </si>
  <si>
    <t>120 DIAS</t>
  </si>
  <si>
    <t>Porcentagem</t>
  </si>
  <si>
    <t>Custo</t>
  </si>
  <si>
    <t>Porcentagem Acumulado</t>
  </si>
  <si>
    <t>Custo Acumulado</t>
  </si>
  <si>
    <t>Curva ABC de Insumos</t>
  </si>
  <si>
    <t>Quantidade</t>
  </si>
  <si>
    <t>Valor  Unitário</t>
  </si>
  <si>
    <t>Peso</t>
  </si>
  <si>
    <t>Peso Acumulado</t>
  </si>
  <si>
    <t>ENGENHEIRO CIVIL DE OBRA JUNIOR (MENSALISTA)</t>
  </si>
  <si>
    <t>Mão de Obra</t>
  </si>
  <si>
    <t>PEDREIRO</t>
  </si>
  <si>
    <t>SERVENTE DE OBRAS</t>
  </si>
  <si>
    <t>ALIMENTACAO - HORISTA (COLETADO CAIXA)</t>
  </si>
  <si>
    <t>Outros</t>
  </si>
  <si>
    <t>ENCARREGADO GERAL DE OBRAS (MENSALISTA)</t>
  </si>
  <si>
    <t>CARPINTEIRO DE FORMAS</t>
  </si>
  <si>
    <t>ELETRICISTA</t>
  </si>
  <si>
    <t>PINTOR</t>
  </si>
  <si>
    <t>CAL HIDRATADA CH-I PARA ARGAMASSAS</t>
  </si>
  <si>
    <t>AJUDANTE DE ELETRICISTA</t>
  </si>
  <si>
    <t>AZULEJISTA OU LADRILHEIRO</t>
  </si>
  <si>
    <t>ENCANADOR OU BOMBEIRO HIDRAULICO</t>
  </si>
  <si>
    <t>MONTADOR DE ESTRUTURAS METALICAS</t>
  </si>
  <si>
    <t>TRANSPORTE - HORISTA (COLETADO CAIXA)</t>
  </si>
  <si>
    <t>Serviços</t>
  </si>
  <si>
    <t>ACO CA-50, 8,0 MM, VERGALHAO</t>
  </si>
  <si>
    <t>OPERADOR DE BETONEIRA ESTACIONARIA / MISTURADOR</t>
  </si>
  <si>
    <t>ARMADOR</t>
  </si>
  <si>
    <t>EXAMES - HORISTA (COLETADO CAIXA)</t>
  </si>
  <si>
    <t>CARPINTEIRO AUXILIAR</t>
  </si>
  <si>
    <t>EPI - FAMILIA PEDREIRO - HORISTA (ENCARGOS COMPLEMENTARES - COLETADO CAIXA)</t>
  </si>
  <si>
    <t>CHAPA DE MADEIRA COMPENSADA RESINADA PARA FORMA DE CONCRETO, DE *2,2 X 1,1* M, E = 17 MM</t>
  </si>
  <si>
    <t>EPI - FAMILIA SERVENTE - HORISTA (ENCARGOS COMPLEMENTARES - COLETADO CAIXA)</t>
  </si>
  <si>
    <t>ACO CA-50, 12,5 MM OU 16,0 MM, VERGALHAO</t>
  </si>
  <si>
    <t>ACO CA-60, 4,2 MM, OU 5,0 MM, OU 6,0 MM, OU 7,0 MM, VERGALHAO</t>
  </si>
  <si>
    <t>ENGENHEIRO CIVIL DE OBRA PLENO</t>
  </si>
  <si>
    <t>OPERADOR DE MAQUINAS E TRATORES DIVERSOS (TERRAPLANAGEM)</t>
  </si>
  <si>
    <t>ACO CA-50, 10,0 MM, VERGALHAO</t>
  </si>
  <si>
    <t>AUXILIAR DE ENCANADOR OU BOMBEIRO HIDRAULICO</t>
  </si>
  <si>
    <t>BACIA SANITARIA (VASO) COM CAIXA ACOPLADA, DE LOUCA BRANCA</t>
  </si>
  <si>
    <t>FERRAMENTAS - FAMILIA PEDREIRO - HORISTA (ENCARGOS COMPLEMENTARES - COLETADO CAIXA)</t>
  </si>
  <si>
    <t>LAVATORIO LOUCA BRANCA COM COLUNA *44 X 35,5* CM</t>
  </si>
  <si>
    <t>EPI - FAMILIA CARPINTEIRO DE FORMAS - HORISTA (ENCARGOS COMPLEMENTARES - COLETADO CAIXA)</t>
  </si>
  <si>
    <t>TOMADA 2P+T 20A, 250V  (APENAS MODULO)</t>
  </si>
  <si>
    <t>EPI - FAMILIA ELETRICISTA - HORISTA (ENCARGOS COMPLEMENTARES - COLETADO CAIXA)</t>
  </si>
  <si>
    <t>FERRAMENTAS - FAMILIA SERVENTE - HORISTA (ENCARGOS COMPLEMENTARES - COLETADO CAIXA)</t>
  </si>
  <si>
    <t>EPI - FAMILIA ENCARREGADO GERAL - MENSALISTA (ENCARGOS COMPLEMENTARES - COLETADO CAIXA)</t>
  </si>
  <si>
    <t>EPI - FAMILIA PINTOR - HORISTA (ENCARGOS COMPLEMENTARES - COLETADO CAIXA)</t>
  </si>
  <si>
    <t>FERRAMENTAS - FAMILIA ELETRICISTA - HORISTA (ENCARGOS COMPLEMENTARES - COLETADO CAIXA)</t>
  </si>
  <si>
    <t>SEGURO - HORISTA (COLETADO CAIXA)</t>
  </si>
  <si>
    <t>Taxas</t>
  </si>
  <si>
    <t>TELHADOR</t>
  </si>
  <si>
    <t>FERRAMENTAS - FAMILIA PINTOR - HORISTA (ENCARGOS COMPLEMENTARES - COLETADO CAIXA)</t>
  </si>
  <si>
    <t>EXAMES - MENSALISTA (COLETADO CAIXA)</t>
  </si>
  <si>
    <t>EPI - FAMILIA OPERADOR ESCAVADEIRA - HORISTA (ENCARGOS COMPLEMENTARES - COLETADO CAIXA)</t>
  </si>
  <si>
    <t>EPI - FAMILIA ENGENHEIRO CIVIL - MENSALISTA (ENCARGOS COMPLEMENTARES - COLETADO CAIXA)</t>
  </si>
  <si>
    <t>AJUDANTE DE ARMADOR</t>
  </si>
  <si>
    <t>EPI - FAMILIA ENCANADOR - HORISTA (ENCARGOS COMPLEMENTARES - COLETADO CAIXA)</t>
  </si>
  <si>
    <t>INTERRUPTOR INTERMEDIARIO 10 A, 250 V (APENAS MODULO)</t>
  </si>
  <si>
    <t>ENERGIA ELETRICA ATE 2000 KWH INDUSTRIAL, SEM DEMANDA</t>
  </si>
  <si>
    <t>KW/H</t>
  </si>
  <si>
    <t>TORNEIRA CROMADA DE MESA PARA LAVATORIO, PADRAO POPULAR, 1/2 " OU 3/4 " (REF 1193)</t>
  </si>
  <si>
    <t>GUINDASTE HIDRAULICO AUTOPROPELIDO, COM LANCA TELESCOPICA 40 M, CAPACIDADE MAXIMA 60 T, POTENCIA 260 KW, TRACAO 6 X 6</t>
  </si>
  <si>
    <t>ESPELHO / PLACA DE 3 POSTOS 4" X 2", PARA INSTALACAO DE TOMADAS E INTERRUPTORES</t>
  </si>
  <si>
    <t>FERRAMENTAS - FAMILIA CARPINTEIRO DE FORMAS - HORISTA (ENCARGOS COMPLEMENTARES - COLETADO CAIXA)</t>
  </si>
  <si>
    <t>TECNICO EM SEGURANCA DO TRABALHO</t>
  </si>
  <si>
    <t>INTERRUPTOR PARALELO 10A, 250V (APENAS MODULO)</t>
  </si>
  <si>
    <t>TANQUE SIMPLES EM MARMORE SINTETICO DE FIXAR NA PAREDE, CAPACIDADE *22* L, *60 X 46* CM</t>
  </si>
  <si>
    <t>AREIA GROSSA - POSTO JAZIDA/FORNECEDOR (RETIRADO NA JAZIDA, SEM TRANSPORTE)</t>
  </si>
  <si>
    <t>ACO CA-50, 6,3 MM, VERGALHAO</t>
  </si>
  <si>
    <t>SUPORTE DE FIXACAO PARA ESPELHO / PLACA 4" X 2", PARA 3 MODULOS, PARA INSTALACAO DE TOMADAS E INTERRUPTORES (SOMENTE SUPORTE)</t>
  </si>
  <si>
    <t>VIDRACEIRO</t>
  </si>
  <si>
    <t>OLEO DIESEL COMBUSTIVEL COMUM</t>
  </si>
  <si>
    <t>MARMORISTA / GRANITEIRO</t>
  </si>
  <si>
    <t>FERRAMENTAS - FAMILIA ENCANADOR - HORISTA (ENCARGOS COMPLEMENTARES - COLETADO CAIXA)</t>
  </si>
  <si>
    <t>OPERADOR DE GUINCHO OU GUINCHEIRO</t>
  </si>
  <si>
    <t>GASOLINA COMUM</t>
  </si>
  <si>
    <t>PARAFUSO NIQUELADO COM ACABAMENTO CROMADO PARA FIXAR PECA SANITARIA, INCLUI PORCA CEGA, ARRUELA E BUCHA DE NYLON TAMANHO S-10</t>
  </si>
  <si>
    <t>SEGURO - MENSALISTA (COLETADO CAIXA)</t>
  </si>
  <si>
    <t>PULSADOR CAMPAINHA 10A, 250V (APENAS MODULO)</t>
  </si>
  <si>
    <t>ENGATE / RABICHO FLEXIVEL INOX 1/2 " X 40 CM</t>
  </si>
  <si>
    <t>REJUNTE EPOXI, QUALQUER COR</t>
  </si>
  <si>
    <t>BETONEIRA CAPACIDADE NOMINAL 400 L, CAPACIDADE DE MISTURA  280 L, MOTOR ELETRICO TRIFASICO 220/380 V POTENCIA 2 CV, SEM CARREGADOR</t>
  </si>
  <si>
    <t>OPERADOR DE GUINDASTE</t>
  </si>
  <si>
    <t>AJUDANTE ESPECIALIZADO</t>
  </si>
  <si>
    <t>SIFAO PLASTICO FLEXIVEL SAIDA VERTICAL PARA COLUNA LAVATORIO, 1 X 1.1/2 "</t>
  </si>
  <si>
    <t>FERRAMENTAS - FAMILIA ENCARREGADO GERAL - MENSALISTA (ENCARGOS COMPLEMENTARES - COLETADO CAIXA)</t>
  </si>
  <si>
    <t>CAIXA PARA MEDIDOR MONOFASICO, EM POLICARBONATO / TERMOPLASTICO, PARA ALOJAR 1 DISJUNTOR (PADRAO DA CONCESSIONARIA LOCAL)</t>
  </si>
  <si>
    <t>INTERRUPTOR SIMPLES 10A, 250V (APENAS MODULO)</t>
  </si>
  <si>
    <t>COMPACTADOR DE SOLOS DE PERCURSAO (SOQUETE) COM MOTOR A GASOLINA 4 TEMPOS DE 4 HP (4 CV)</t>
  </si>
  <si>
    <t>CAMINHAO TOCO, PESO BRUTO TOTAL 16000 KG, CARGA UTIL MAXIMA 11130 KG, DISTANCIA ENTRE EIXOS 5,36 M, POTENCIA 185 CV (INCLUI CABINE E CHASSI, NAO INCLUI CARROCERIA)</t>
  </si>
  <si>
    <t>MOTORISTA DE CAMINHAO-BASCULANTE</t>
  </si>
  <si>
    <t>AUXILIAR DE PEDREIRO</t>
  </si>
  <si>
    <t>INTERRUPTOR BIPOLAR SIMPLES 10 A, 250 V (APENAS MODULO)</t>
  </si>
  <si>
    <t>CAMINHAO TOCO, PESO BRUTO TOTAL 16000 KG, CARGA UTIL MAXIMA 13071 KG, DISTANCIA ENTRE EIXOS 4,80 M, POTENCIA 230 CV (INCLUI CABINE E CHASSI, NAO INCLUI CARROCERIA)</t>
  </si>
  <si>
    <t>ENGATE/RABICHO FLEXIVEL PLASTICO (PVC OU ABS) BRANCO 1/2 " X 30 CM</t>
  </si>
  <si>
    <t>TORNEIRA CROMADA SEM BICO PARA TANQUE, PADRAO POPULAR, 1/2 " OU 3/4 " (REF 1126)</t>
  </si>
  <si>
    <t>VALVULA EM PLASTICO BRANCO PARA TANQUE OU LAVATORIO 1 ", SEM UNHO E SEM LADRAO</t>
  </si>
  <si>
    <t>SIFAO PLASTICO TIPO COPO PARA TANQUE, 1.1/4 X 1.1/2 "</t>
  </si>
  <si>
    <t>ELETROTECNICO</t>
  </si>
  <si>
    <t>CAMINHAO TRUCADO, PESO BRUTO TOTAL 23000 KG, CARGA UTIL MAXIMA 15935 KG, DISTANCIA ENTRE EIXOS 4,80 M, POTENCIA 230 CV (INCLUI CABINE E CHASSI, NAO INCLUI CARROCERIA)</t>
  </si>
  <si>
    <t>BETONEIRA, CAPACIDADE NOMINAL 600 L, CAPACIDADE DE MISTURA  360L, MOTOR ELETRICO TRIFASICO 220/380V, POTENCIA 4CV, EXCLUSO CARREGADOR</t>
  </si>
  <si>
    <t>VIBRADOR DE IMERSAO, DIAMETRO DA PONTEIRA DE *45* MM, COM MOTOR ELETRICO TRIFASICO DE 2 HP (2 CV)</t>
  </si>
  <si>
    <t>MOTORISTA DE CAMINHAO</t>
  </si>
  <si>
    <t>CARPINTEIRO DE ESQUADRIAS</t>
  </si>
  <si>
    <t>CACAMBA METALICA BASCULANTE COM CAPACIDADE DE 6 M3 (INCLUI MONTAGEM, NAO INCLUI CAMINHAO)</t>
  </si>
  <si>
    <t>EPI - FAMILIA ALMOXARIFE - HORISTA (ENCARGOS COMPLEMENTARES - COLETADO CAIXA)</t>
  </si>
  <si>
    <t>EPI - FAMILIA ENGENHEIRO CIVIL - HORISTA (ENCARGOS COMPLEMENTARES - COLETADO CAIXA)</t>
  </si>
  <si>
    <t>FERRAMENTAS - FAMILIA OPERADOR ESCAVADEIRA - HORISTA (ENCARGOS COMPLEMENTARES - COLETADO CAIXA)</t>
  </si>
  <si>
    <t>VEDACAO PVC, 100 MM, PARA SAIDA VASO SANITARIO</t>
  </si>
  <si>
    <t>FERRAMENTAS - FAMILIA ENGENHEIRO CIVIL - MENSALISTA (ENCARGOS COMPLEMENTARES - COLETADO CAIXA)</t>
  </si>
  <si>
    <t>TANQUE DE ACO CARBONO NAO REVESTIDO, PARA TRANSPORTE DE AGUA COM CAPACIDADE DE 10 M3, COM BOMBA CENTRIFUGA POR TOMADA DE FORCA, VAZAO MAXIMA *75* M3/H (INCLUI MONTAGEM, NAO INCLUI CAMINHAO)</t>
  </si>
  <si>
    <t>SERRA CIRCULAR DE BANCADA COM MOTOR ELETRICO, POTENCIA DE *1600* W, PARA DISCO DE DIAMETRO DE 10" (250 MM)</t>
  </si>
  <si>
    <t>GUINCHO ELETRICO DE COLUNA, CAPACIDADE 400 KG, COM MOTO FREIO, MOTOR TRIFASICO DE 1,25 CV</t>
  </si>
  <si>
    <t>RETROESCAVADEIRA SOBRE RODAS COM CARREGADEIRA, TRACAO 4 X 4, POTENCIA LIQUIDA 88 HP, PESO OPERACIONAL MINIMO DE 6674 KG, CAPACIDADE DA CARREGADEIRA DE 1,00 M3 E DA  RETROESCAVADEIRA MINIMA DE 0,26 M3, PROFUNDIDADE DE ESCAVACAO MAXIMA DE 4,37 M</t>
  </si>
  <si>
    <t>OPERADOR DE ESCAVADEIRA</t>
  </si>
  <si>
    <t>FERRAMENTAS - FAMILIA ALMOXARIFE - HORISTA (ENCARGOS COMPLEMENTARES - COLETADO CAIXA)</t>
  </si>
  <si>
    <t>PREGO DE ACO POLIDO COM CABECA 15 X 15 (1 1/4 X 13)</t>
  </si>
  <si>
    <t>FERRAMENTAS - FAMILIA ENGENHEIRO CIVIL - HORISTA (ENCARGOS COMPLEMENTARES - COLETADO CAIXA)</t>
  </si>
  <si>
    <t>COTAÇÃO DE MATERIAIS</t>
  </si>
  <si>
    <t>ITEM</t>
  </si>
  <si>
    <t>DESCRIÇÃO</t>
  </si>
  <si>
    <t>QTD</t>
  </si>
  <si>
    <t>ESQUADRIART</t>
  </si>
  <si>
    <t>ALUC</t>
  </si>
  <si>
    <t>DH Vidros e Esquadrias</t>
  </si>
  <si>
    <t>SEAX</t>
  </si>
  <si>
    <t>Média de preços</t>
  </si>
  <si>
    <t>(69) 3225-9894</t>
  </si>
  <si>
    <t>(69) 3215-6540</t>
  </si>
  <si>
    <t>(69) 3227-1496</t>
  </si>
  <si>
    <t xml:space="preserve"> (69) 3225-5197</t>
  </si>
  <si>
    <t>COT-1.1</t>
  </si>
  <si>
    <t>P01 - PORTA EM ALUMINIO DE ABRIR EM CHAPA DUPLA, ACM, (0,80X2,1M)</t>
  </si>
  <si>
    <t>-</t>
  </si>
  <si>
    <t>COT-1.2</t>
  </si>
  <si>
    <t>COT-1.3</t>
  </si>
  <si>
    <t>COT-1.4</t>
  </si>
  <si>
    <t>COT-1.5</t>
  </si>
  <si>
    <t>COT-1.6</t>
  </si>
  <si>
    <t>COT-1.7</t>
  </si>
  <si>
    <t>COT-1.8</t>
  </si>
  <si>
    <t>BARBOSA</t>
  </si>
  <si>
    <t>PETEL</t>
  </si>
  <si>
    <t>MAROK</t>
  </si>
  <si>
    <t>(69) 4009-8850</t>
  </si>
  <si>
    <t>(69) 3222-7575</t>
  </si>
  <si>
    <t>(69) 3222-6249</t>
  </si>
  <si>
    <t>COT-1.9</t>
  </si>
  <si>
    <t xml:space="preserve">LAMPADA LED 20W </t>
  </si>
  <si>
    <t>HIGHTECH</t>
  </si>
  <si>
    <t>PORTOSOFT</t>
  </si>
  <si>
    <t>(69) 3224-7000</t>
  </si>
  <si>
    <t>(69) 2182-1960</t>
  </si>
  <si>
    <t>COT-1.10</t>
  </si>
  <si>
    <t>RACK 16UR</t>
  </si>
  <si>
    <t>COT-1.11</t>
  </si>
  <si>
    <t>COT-1.12</t>
  </si>
  <si>
    <t>COT-1.13</t>
  </si>
  <si>
    <t>COT-1.14</t>
  </si>
  <si>
    <t>ROTEADOR PARA COMUNICAÇÃO DE DADOS </t>
  </si>
  <si>
    <t>MEMORIAL DE CÁLCULO</t>
  </si>
  <si>
    <t>1.1</t>
  </si>
  <si>
    <t>1.1.1</t>
  </si>
  <si>
    <t>mês</t>
  </si>
  <si>
    <t>Local</t>
  </si>
  <si>
    <t>Unid</t>
  </si>
  <si>
    <t>Casa de sáude Santa Marcelina</t>
  </si>
  <si>
    <t>Ala Beata</t>
  </si>
  <si>
    <t>=</t>
  </si>
  <si>
    <t>1.2</t>
  </si>
  <si>
    <t>PROGRAMA DE IMPLANTAÇÃO DE SEGURANÇA DO TRABALHO - NR18</t>
  </si>
  <si>
    <t>1.2.1</t>
  </si>
  <si>
    <t>unid</t>
  </si>
  <si>
    <t>1.3</t>
  </si>
  <si>
    <t>CANTEIRO DE OBRA</t>
  </si>
  <si>
    <t>1.3.1</t>
  </si>
  <si>
    <t>TAPUME COM TELHA METALICA</t>
  </si>
  <si>
    <t>Perimetro (m)</t>
  </si>
  <si>
    <t>Comprimento</t>
  </si>
  <si>
    <t>m</t>
  </si>
  <si>
    <t>x</t>
  </si>
  <si>
    <t>Largura</t>
  </si>
  <si>
    <t>Tapume para construção da ala beata</t>
  </si>
  <si>
    <t>Altura</t>
  </si>
  <si>
    <t>Perimetro Total</t>
  </si>
  <si>
    <t>Area Total (Perimetro Total X Altura)</t>
  </si>
  <si>
    <t>OBS: Folga ao redor da obra projeta para instalção de canteiro e circulação para realização dos trabalhos</t>
  </si>
  <si>
    <t>1.3.2</t>
  </si>
  <si>
    <t>PLACA DE OBRA EM CHAPA DE AÇO GALVANIZADO</t>
  </si>
  <si>
    <t>Comprimento (m)</t>
  </si>
  <si>
    <t>Largura (m)</t>
  </si>
  <si>
    <t>1.3.3</t>
  </si>
  <si>
    <t>ALUGUEL DE DOIS CONTAINERS EM CHAPA DE AÇO PARA ESCRITORIO E DEPOSITO (L=2,20M,C=6,20</t>
  </si>
  <si>
    <t>meses</t>
  </si>
  <si>
    <t>Quantidade meses</t>
  </si>
  <si>
    <t>2.1</t>
  </si>
  <si>
    <t>2.1.1</t>
  </si>
  <si>
    <t>2.1.1.1</t>
  </si>
  <si>
    <t>REMOÇÃO DE TELHAS DE FIBROCIMENTO, METALICA E CARAMICA DE FORMA MANUAL, SEM REAPROVEITAMENTO.</t>
  </si>
  <si>
    <t>Cobertura</t>
  </si>
  <si>
    <t>2.1.1.2</t>
  </si>
  <si>
    <t xml:space="preserve">REMOÇÃO DE TRAMA DE MADEIRA PARA COBERTURA, DE FORMA MANUAL, SEM REAPROVEITAMENTO. </t>
  </si>
  <si>
    <t>2.1.2</t>
  </si>
  <si>
    <t>2.1.2.1</t>
  </si>
  <si>
    <t xml:space="preserve">DEMOLIÇÃO DE ALVENARIA DE BLOCO FURADO, DE FORMA MANUAL, SEM REAPROVEITAMENTO. </t>
  </si>
  <si>
    <t>Altura (m)</t>
  </si>
  <si>
    <t>Mureta</t>
  </si>
  <si>
    <t>OBS: Demolição de mureta</t>
  </si>
  <si>
    <t>Desconto vão</t>
  </si>
  <si>
    <t>Comprimento com desconto</t>
  </si>
  <si>
    <t>Volume</t>
  </si>
  <si>
    <t>2.1.2.2</t>
  </si>
  <si>
    <t xml:space="preserve">DEMOLIÇÃO DE PILARES E VIGAS EM CONCRETO ARMADO, DE FORMA MANUAL, SEM REAPROVEITAMENTO. </t>
  </si>
  <si>
    <t>Dimensão (cm)</t>
  </si>
  <si>
    <t>Volume (m³)</t>
  </si>
  <si>
    <t>Pilar</t>
  </si>
  <si>
    <t>15x15</t>
  </si>
  <si>
    <t>OBS: Demolição de pilar</t>
  </si>
  <si>
    <t>2.1.3</t>
  </si>
  <si>
    <t>2.1.3.1</t>
  </si>
  <si>
    <t>2.1.3.1.1</t>
  </si>
  <si>
    <t xml:space="preserve">DEMOLIÇÃO DE REVESTIMENTO CERÂMICO, DE FORMA MANUAL, SEM REAPROVEITAMENTO. </t>
  </si>
  <si>
    <t>Piso</t>
  </si>
  <si>
    <t>OBS: Demolição de revestimento ceramico em piso</t>
  </si>
  <si>
    <t>2.1.3.2</t>
  </si>
  <si>
    <t>2.1.3.1.2</t>
  </si>
  <si>
    <t>Parede</t>
  </si>
  <si>
    <t>OBS: Demolição de revestimento ceramico em parede</t>
  </si>
  <si>
    <t>2.1.4</t>
  </si>
  <si>
    <t>2.1.4.1</t>
  </si>
  <si>
    <t xml:space="preserve">REMOÇÃO DE LUMINÁRIAS, DE FORMA MANUAL, SEM REAPROVEITAMENTO. </t>
  </si>
  <si>
    <t>und</t>
  </si>
  <si>
    <t>Plafon/Lampada</t>
  </si>
  <si>
    <t>OBS: Remoção de luminarias existentes</t>
  </si>
  <si>
    <t>2.1.4.2</t>
  </si>
  <si>
    <t xml:space="preserve">REMOÇÃO DE INTERRUPTORES/TOMADAS ELÉTRICAS, DE FORMA MANUAL, SEM REAPROVEITAMENTO. </t>
  </si>
  <si>
    <t>Interruptor</t>
  </si>
  <si>
    <t>OBS: Remoção de tomada existente</t>
  </si>
  <si>
    <t>2.1.4.3</t>
  </si>
  <si>
    <t xml:space="preserve">REMOÇÃO DE CABOS ELÉTRICOS, DE FORMA MANUAL, SEM REAPROVEITAMENTO. </t>
  </si>
  <si>
    <t>Quant. Cabos</t>
  </si>
  <si>
    <t xml:space="preserve">Cabos eletricos </t>
  </si>
  <si>
    <t>OBS: Remoção cabos eletricos das luminarias</t>
  </si>
  <si>
    <t>2.2</t>
  </si>
  <si>
    <t xml:space="preserve">DEMOLIÇÃO DE PASSARELA EXTERNA </t>
  </si>
  <si>
    <t>2.2.1</t>
  </si>
  <si>
    <t>Comprimento(m)</t>
  </si>
  <si>
    <t>Piso/Passarela</t>
  </si>
  <si>
    <t>2.3</t>
  </si>
  <si>
    <t>2.3.1</t>
  </si>
  <si>
    <t>REMOÇÃO DE TELHAS DE FIBROCIMENTO, METALICA E CARAMICA DE FORMA MANUAL.</t>
  </si>
  <si>
    <t>OBS: Remoção de telhas para execução de platibanda</t>
  </si>
  <si>
    <t>2.4</t>
  </si>
  <si>
    <t>2.4.1</t>
  </si>
  <si>
    <t>Espessura (m)</t>
  </si>
  <si>
    <t>Area (m²)</t>
  </si>
  <si>
    <t>Volume(m³)</t>
  </si>
  <si>
    <t>Telhas</t>
  </si>
  <si>
    <t>Trama de madeira</t>
  </si>
  <si>
    <t>Alvenaria</t>
  </si>
  <si>
    <t>Pilares e vigas</t>
  </si>
  <si>
    <t>Revestimento piso</t>
  </si>
  <si>
    <t>Revestimento parede</t>
  </si>
  <si>
    <t>Demolição de passarela</t>
  </si>
  <si>
    <t>Total (m³)</t>
  </si>
  <si>
    <t>3.1</t>
  </si>
  <si>
    <t xml:space="preserve">OBS: Area construida conforme carimbo em </t>
  </si>
  <si>
    <t>projeto arquitetonico</t>
  </si>
  <si>
    <t>3.2</t>
  </si>
  <si>
    <t>Quant (und)</t>
  </si>
  <si>
    <t>Frente/Tras</t>
  </si>
  <si>
    <t>Lados</t>
  </si>
  <si>
    <t>Comprimento total (m)</t>
  </si>
  <si>
    <t>3.3</t>
  </si>
  <si>
    <t>Altura ate piso acabado</t>
  </si>
  <si>
    <t>Lastro</t>
  </si>
  <si>
    <t>Contrapiso</t>
  </si>
  <si>
    <t>Total de aterro</t>
  </si>
  <si>
    <t>4.1</t>
  </si>
  <si>
    <t>4.1.1</t>
  </si>
  <si>
    <t>Escavação para fundações</t>
  </si>
  <si>
    <t>S1=S13</t>
  </si>
  <si>
    <t>S2=S17</t>
  </si>
  <si>
    <t>S3=S11=S16</t>
  </si>
  <si>
    <t>S6=S9=S15</t>
  </si>
  <si>
    <t>S7=S10</t>
  </si>
  <si>
    <t>S4=S5=S8=S12=S14=S18</t>
  </si>
  <si>
    <t>Total  (m³)</t>
  </si>
  <si>
    <t>4.1.2</t>
  </si>
  <si>
    <t xml:space="preserve">Escavação para viga baldrame 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</si>
  <si>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</si>
  <si>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</si>
  <si>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</si>
  <si>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</si>
  <si>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</si>
  <si>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</si>
  <si>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</si>
  <si>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</si>
  <si>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</si>
  <si>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</si>
  <si>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</si>
  <si>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</si>
  <si>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</si>
  <si>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</si>
  <si>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4.1.3</t>
  </si>
  <si>
    <t>Fundações</t>
  </si>
  <si>
    <t>Total  (m²)</t>
  </si>
  <si>
    <t xml:space="preserve">Viga baldrame </t>
  </si>
  <si>
    <t>Tota Geral (m²) (Preparo para fundações + viga baldrame)</t>
  </si>
  <si>
    <t>4.1.4</t>
  </si>
  <si>
    <t xml:space="preserve">Item </t>
  </si>
  <si>
    <t>Escavação para fundação</t>
  </si>
  <si>
    <t>OBS: Prancha 3/10 e 4/10 do projeto estrutural</t>
  </si>
  <si>
    <t>Descontos de volumes das estruturas (volume de concreto)</t>
  </si>
  <si>
    <t>Projeto/ Prancha</t>
  </si>
  <si>
    <t xml:space="preserve">Volume de concreto de sapatas e pilares de arranque </t>
  </si>
  <si>
    <t xml:space="preserve">Volume de concreto de vigas baldrame </t>
  </si>
  <si>
    <t>Total Geral (m³) (escavação total - volume das estruturas)</t>
  </si>
  <si>
    <t>4.2</t>
  </si>
  <si>
    <t>4.2.1</t>
  </si>
  <si>
    <t>FABRICAÇÃO, MONTAGEM E DESMONTAGEM DE FÔRMA PARA SAPATA, EM MADEIRA SERRADA, E=25 MM, 4 UTILIZAÇÕES.</t>
  </si>
  <si>
    <t xml:space="preserve">Sapatas e pilares de arranque </t>
  </si>
  <si>
    <t>OBS: Prancha 3/10 do projeto estrutural</t>
  </si>
  <si>
    <t>4.2.2</t>
  </si>
  <si>
    <t xml:space="preserve">Vigas baldrame </t>
  </si>
  <si>
    <t>OBS: Prancha 4/10 do projeto estrutural</t>
  </si>
  <si>
    <t>4.3</t>
  </si>
  <si>
    <t>4.3.1</t>
  </si>
  <si>
    <t>ARMAÇÃO DE BLOCO, VIGA BALDRAME OU SAPATA UTILIZANDO AÇO CA-50 DE 6,3 MM - MONTAGEM.</t>
  </si>
  <si>
    <t>kg</t>
  </si>
  <si>
    <t>Peso + 10% (kg)</t>
  </si>
  <si>
    <t>Total com 10%</t>
  </si>
  <si>
    <t>Total sem 10%</t>
  </si>
  <si>
    <t>4.3.2</t>
  </si>
  <si>
    <t>ARMAÇÃO DE BLOCO, VIGA BALDRAME OU SAPATA UTILIZANDO AÇO CA-50 DE 8 MM - MONTAGEM.</t>
  </si>
  <si>
    <t>4.3.3</t>
  </si>
  <si>
    <t>ARMAÇÃO DE BLOCO, VIGA BALDRAME OU SAPATA UTILIZANDO AÇO CA-50 DE 10 MM - MONTAGEM.</t>
  </si>
  <si>
    <t>4.3.4</t>
  </si>
  <si>
    <t xml:space="preserve">ARMAÇÃO DE BLOCO, VIGA BALDRAME OU SAPATA UTILIZANDO AÇO CA-50 DE 12,5 MM - MONTAGEM. </t>
  </si>
  <si>
    <t>4.3.5</t>
  </si>
  <si>
    <t xml:space="preserve">ARMAÇÃO DE BLOCO, VIGA BALDRAME E SAPATA UTILIZANDO AÇO CA-60 DE 5 MM - MONTAGEM. </t>
  </si>
  <si>
    <t>4.4</t>
  </si>
  <si>
    <t>4.4.1</t>
  </si>
  <si>
    <t xml:space="preserve">LASTRO DE CONCRETO MAGRO, APLICADO EM BLOCOS DE COROAMENTO OU SAPATAS, ESPESSURA DE 3 CM. </t>
  </si>
  <si>
    <t>Lastro para fundações</t>
  </si>
  <si>
    <t>4.4.2</t>
  </si>
  <si>
    <t xml:space="preserve">OBS: Concreto FCK=25Mpa determinado em projeto </t>
  </si>
  <si>
    <t>Prancha 3/10 e 4/10 do projeto estrutural</t>
  </si>
  <si>
    <t>4.4.3</t>
  </si>
  <si>
    <t xml:space="preserve">LANÇAMENTO COM USO DE BALDES, ADENSAMENTO E ACABAMENTO DE CONCRETO EM ESTRUTURAS. </t>
  </si>
  <si>
    <t>5.1</t>
  </si>
  <si>
    <t>5.1.1</t>
  </si>
  <si>
    <t xml:space="preserve">Pilares </t>
  </si>
  <si>
    <t>OBS: Prancha 6/10 do projeto estrutural</t>
  </si>
  <si>
    <t>5.1.2</t>
  </si>
  <si>
    <t>Vigas</t>
  </si>
  <si>
    <t>6 e 7</t>
  </si>
  <si>
    <t>OBS: Prancha 6/10 e 7/10 do projeto estrutural</t>
  </si>
  <si>
    <t>5.2</t>
  </si>
  <si>
    <t>5.2.1</t>
  </si>
  <si>
    <t>5.2.2</t>
  </si>
  <si>
    <t>ARMAÇÃO DE PILAR OU VIGA DE UMA ESTRUTURA CONVENCIONAL DE CONCRETO ARMADO EM UMA EDIFICAÇÃO TÉRREA OU SOBRADO UTILIZANDO AÇO CA-50 DE 8,0 MM - MONTAGEM.</t>
  </si>
  <si>
    <t>5.2.3</t>
  </si>
  <si>
    <t xml:space="preserve">ARMAÇÃO DE PILAR OU VIGA DE UMA ESTRUTURA CONVENCIONAL DE CONCRETO ARMADO EM UMA EDIFICAÇÃO TÉRREA OU SOBRADO UTILIZANDO AÇO CA-50 DE 10,0 MM - MONTAGEM. </t>
  </si>
  <si>
    <t>5.2.4</t>
  </si>
  <si>
    <t xml:space="preserve">ARMAÇÃO DE PILAR OU VIGA DE UMA ESTRUTURA CONVENCIONAL DE CONCRETO ARMADO EM UMA EDIFICAÇÃO TÉRREA OU SOBRADO UTILIZANDO AÇO CA-50 DE 12,5 MM - MONTAGEM. </t>
  </si>
  <si>
    <t>5.2.5</t>
  </si>
  <si>
    <t xml:space="preserve">ARMAÇÃO DE PILAR OU VIGA DE UMA ESTRUTURA CONVENCIONAL DE CONCRETO ARMADO EM UM EDIFÍCIO DE MÚLTIPLOS PAVIMENTOS UTILIZANDO AÇO CA-60 DE 5,0 MM - MONTAGEM. </t>
  </si>
  <si>
    <t>5.3</t>
  </si>
  <si>
    <t>5.3.1</t>
  </si>
  <si>
    <t>Prancha 6/10 e 7/10 do projeto estrutural</t>
  </si>
  <si>
    <t>5.3.2</t>
  </si>
  <si>
    <t>PAREDES E DIVISORIAS</t>
  </si>
  <si>
    <t>6.1.1</t>
  </si>
  <si>
    <t>Externa</t>
  </si>
  <si>
    <t xml:space="preserve">Interna </t>
  </si>
  <si>
    <t>Platibanda</t>
  </si>
  <si>
    <t>Area total</t>
  </si>
  <si>
    <t>Descontos</t>
  </si>
  <si>
    <t xml:space="preserve">Desconto  das esquadrias </t>
  </si>
  <si>
    <t xml:space="preserve">Quantidade </t>
  </si>
  <si>
    <t>P01</t>
  </si>
  <si>
    <t>P02</t>
  </si>
  <si>
    <t>P03</t>
  </si>
  <si>
    <t>P04</t>
  </si>
  <si>
    <t>P05</t>
  </si>
  <si>
    <t>J01</t>
  </si>
  <si>
    <t>J02</t>
  </si>
  <si>
    <t>J03</t>
  </si>
  <si>
    <t>Total  esquadrias</t>
  </si>
  <si>
    <t>Desconto na platibanda (alvenaria de fechamento existente)</t>
  </si>
  <si>
    <t>Parede existente em cobertura</t>
  </si>
  <si>
    <t>obs: triangular</t>
  </si>
  <si>
    <t>Desconto dos pilares</t>
  </si>
  <si>
    <t>P1=P17</t>
  </si>
  <si>
    <t>P2=P3=P11</t>
  </si>
  <si>
    <t>P3=P11</t>
  </si>
  <si>
    <t>P4</t>
  </si>
  <si>
    <t>P5=P6=P10=P12=P15</t>
  </si>
  <si>
    <t>P7=P18</t>
  </si>
  <si>
    <t>P8=P9</t>
  </si>
  <si>
    <t>P13=P16</t>
  </si>
  <si>
    <t>P14</t>
  </si>
  <si>
    <t>Total  Pilares</t>
  </si>
  <si>
    <t>Total de descontos (m²)  (esquadrias+cobertura+pilares)</t>
  </si>
  <si>
    <t>Total Geral (m²) (Area total - Total de descontos)</t>
  </si>
  <si>
    <t>7.1</t>
  </si>
  <si>
    <t>ESTRUTURA METALICA</t>
  </si>
  <si>
    <t>7.1.1</t>
  </si>
  <si>
    <t>Peso (kg)</t>
  </si>
  <si>
    <t>Aço dobrado A-36</t>
  </si>
  <si>
    <t>Perfil U</t>
  </si>
  <si>
    <t>OBS: Valor do peso retirado da tabela em projeto estrutural</t>
  </si>
  <si>
    <t>Prancha 8/10</t>
  </si>
  <si>
    <t>7.1.2</t>
  </si>
  <si>
    <t>Area Total de cobertura (m²)</t>
  </si>
  <si>
    <t>7.1.3</t>
  </si>
  <si>
    <t>Superficie (m²)</t>
  </si>
  <si>
    <t>Superficie para pintura de  proteção</t>
  </si>
  <si>
    <t>na estrutura de cobertura</t>
  </si>
  <si>
    <t>7.2</t>
  </si>
  <si>
    <t>7.2.1</t>
  </si>
  <si>
    <t>7.2.2</t>
  </si>
  <si>
    <t>Piso caixa d'agua</t>
  </si>
  <si>
    <t>7.3</t>
  </si>
  <si>
    <t>7.3.1</t>
  </si>
  <si>
    <t>7.4</t>
  </si>
  <si>
    <t>7.4.1</t>
  </si>
  <si>
    <t xml:space="preserve">FORRO EM RÉGUAS DE PVC, FRISADO, PARA AMBIENTES COMERCIAIS, INCLUSIVE ESTRUTURA DE FIXAÇÃO. </t>
  </si>
  <si>
    <t>Area dos comodos</t>
  </si>
  <si>
    <t>Enfermaria 1</t>
  </si>
  <si>
    <t>OBS: Valores retirados do projeto arquitetonico</t>
  </si>
  <si>
    <t>Enfermaria 2</t>
  </si>
  <si>
    <t>Enfermaria 3</t>
  </si>
  <si>
    <t>Enfermaria 4</t>
  </si>
  <si>
    <t>Banheiro 1</t>
  </si>
  <si>
    <t>Banheiro 2</t>
  </si>
  <si>
    <t>Banheiro 3</t>
  </si>
  <si>
    <t>Banheiro 4</t>
  </si>
  <si>
    <t>Circulação (entre enfermarias)</t>
  </si>
  <si>
    <t>Sala de utilidades</t>
  </si>
  <si>
    <t>D.M.L</t>
  </si>
  <si>
    <t>Rouparia</t>
  </si>
  <si>
    <t>Circulação (entrada)</t>
  </si>
  <si>
    <t>Posto de enfermagem</t>
  </si>
  <si>
    <t>Area de serviço</t>
  </si>
  <si>
    <t>Total (Area dos comodos)</t>
  </si>
  <si>
    <t>8.1</t>
  </si>
  <si>
    <t>8.1.1</t>
  </si>
  <si>
    <t xml:space="preserve">LASTRO DE CONCRETO MAGRO, APLICADO EM PISOS OU RADIERS, ESPESSURA DE 3 CM. </t>
  </si>
  <si>
    <t>Area das soleiras</t>
  </si>
  <si>
    <t>Total (Area das soleiras)</t>
  </si>
  <si>
    <t>Total Geral (Area dos comodos + Area das soleiras)</t>
  </si>
  <si>
    <t>8.1.2</t>
  </si>
  <si>
    <t xml:space="preserve">CONTRAPISO EM ARGAMASSA TRAÇO 1:4 (CIMENTO E AREIA), PREPARO MECÂNICO COM BETONEIRA 400 L, APLICADO EM ÁREAS SECAS SOBRE LAJE, NÃO ADERIDO, ESPESSURA 5CM. </t>
  </si>
  <si>
    <t>8.2</t>
  </si>
  <si>
    <t>8.2.1</t>
  </si>
  <si>
    <t xml:space="preserve">EXECUÇÃO DE PASSEIO (CALÇADA) OU PISO DE CONCRETO COM CONCRETO MOLDADO IN LOCO, FEITO EM OBRA, ACABAMENTO CONVENCIONAL, ESPESSURA 8 CM, ARMADO. </t>
  </si>
  <si>
    <t>Area (m)</t>
  </si>
  <si>
    <t>Frente</t>
  </si>
  <si>
    <t>Calçada lateral esquerda</t>
  </si>
  <si>
    <t>Calçada lateral direira</t>
  </si>
  <si>
    <t>Fundos</t>
  </si>
  <si>
    <t>Total (Area calçada)</t>
  </si>
  <si>
    <t>8.3</t>
  </si>
  <si>
    <t>8.3.1</t>
  </si>
  <si>
    <t xml:space="preserve">REVESTIMENTO CERÂMICO PARA PISO COM PLACAS TIPO PORCELANATO DE DIMENSÕES 60X60 CM APLICADA EM AMBIENTES DE ÁREA MAIOR QUE 10 M². </t>
  </si>
  <si>
    <t>8.4</t>
  </si>
  <si>
    <t>8.4.1</t>
  </si>
  <si>
    <t>SOLEIRA EM GRANITO, LARGURA 15 CM, ESPESSURA 2,0 CM.</t>
  </si>
  <si>
    <t>Comprimeto total (m)</t>
  </si>
  <si>
    <t>Total (Comprimento das soleiras)</t>
  </si>
  <si>
    <t>REVESTIMENTO E TRATAMENTO DE PAREDE</t>
  </si>
  <si>
    <t>9.1</t>
  </si>
  <si>
    <t>9.1.1</t>
  </si>
  <si>
    <t>Lados (und)</t>
  </si>
  <si>
    <t>Area Total (m²)</t>
  </si>
  <si>
    <t xml:space="preserve">Alvenaria </t>
  </si>
  <si>
    <t>9.1.2</t>
  </si>
  <si>
    <t xml:space="preserve">Posto de enfermagem + Area de serviço </t>
  </si>
  <si>
    <t>Area total das paredes</t>
  </si>
  <si>
    <t>Desconto  das esquadrias e vãos (Na altura do revestimento ceramico)</t>
  </si>
  <si>
    <t>P02 (Dentro da enfermaria)</t>
  </si>
  <si>
    <t>P02 (Dentro do banheiro)</t>
  </si>
  <si>
    <t>P03 (Dentro DLM e Sala de utilidades)</t>
  </si>
  <si>
    <t>P03 (Na circulação)</t>
  </si>
  <si>
    <t>P04 (Dentro da enfermaria)</t>
  </si>
  <si>
    <t>P04 (Na circulação)</t>
  </si>
  <si>
    <t xml:space="preserve">Vão que liga a enfermaria </t>
  </si>
  <si>
    <t>Total  desconto dos vãos</t>
  </si>
  <si>
    <t>Total Geral (Area total das paredes-Desconto dos vãos)</t>
  </si>
  <si>
    <t>9.1.3</t>
  </si>
  <si>
    <t>Lado</t>
  </si>
  <si>
    <t xml:space="preserve">Externa </t>
  </si>
  <si>
    <t>P05 (Interno)</t>
  </si>
  <si>
    <t>P05 (Externo)</t>
  </si>
  <si>
    <t>J01 (Externo)</t>
  </si>
  <si>
    <t>J02 (Interno)</t>
  </si>
  <si>
    <t>J02 (Externo)</t>
  </si>
  <si>
    <t>J03 (Interno)</t>
  </si>
  <si>
    <t>J03 (Externo)</t>
  </si>
  <si>
    <t>9.2</t>
  </si>
  <si>
    <t>9.2.1</t>
  </si>
  <si>
    <t>Ceramica</t>
  </si>
  <si>
    <t>9.2.2</t>
  </si>
  <si>
    <t>Total (Area)</t>
  </si>
  <si>
    <t>9.3</t>
  </si>
  <si>
    <t>9.3.1</t>
  </si>
  <si>
    <t>P01 (Dentro da Rouparia)</t>
  </si>
  <si>
    <t>P01 (Externo)</t>
  </si>
  <si>
    <t>P05 (Na Circulação)</t>
  </si>
  <si>
    <t>9.3.2</t>
  </si>
  <si>
    <t>Quantidade (und)</t>
  </si>
  <si>
    <t>OBS: Quantidade de quinas em casa ambiente</t>
  </si>
  <si>
    <t>Circulação</t>
  </si>
  <si>
    <t>10.1</t>
  </si>
  <si>
    <t>10.1.1</t>
  </si>
  <si>
    <t xml:space="preserve">VERGA PRÉ-MOLDADA PARA JANELAS COM ATÉ 1,5 M DE VÃO. </t>
  </si>
  <si>
    <t>Acréscimo (m)</t>
  </si>
  <si>
    <t>Comrpimento (m)</t>
  </si>
  <si>
    <t xml:space="preserve">Total </t>
  </si>
  <si>
    <t>10.1.2</t>
  </si>
  <si>
    <t xml:space="preserve">VERGA PRÉ-MOLDADA PARA JANELAS COM MAIS DE 1,5 M DE VÃO. </t>
  </si>
  <si>
    <t>10.1.3</t>
  </si>
  <si>
    <t xml:space="preserve">CONTRAVERGA PRÉ-MOLDADA PARA VÃOS DE ATÉ 1,5 M DE COMPRIMENTO. </t>
  </si>
  <si>
    <t>10.1.4</t>
  </si>
  <si>
    <t>CONTRAVERGA PRÉ-MOLDADA PARA VÃOS DE MAIS DE 1,5 M DE COMPRIMENTO.</t>
  </si>
  <si>
    <t>10.1.5</t>
  </si>
  <si>
    <t>10.1.6</t>
  </si>
  <si>
    <t>10.2</t>
  </si>
  <si>
    <t>10.2.1</t>
  </si>
  <si>
    <t>OBS: J01 - Janela basculante de vidro temperado</t>
  </si>
  <si>
    <t>10.2.2</t>
  </si>
  <si>
    <t xml:space="preserve">INSTALAÇÃO DE JANELA, J02 - JANELA EM VIDRO TEMPERADO DE CORRER 8MM (1,3X0,7M) - FORNECIMENTO E INSTALAÇÃO	</t>
  </si>
  <si>
    <t>OBS: J02 - Janela correr - vidro temperado</t>
  </si>
  <si>
    <t>10.2.3</t>
  </si>
  <si>
    <t>OBS: J03 - Janela correr - vidro temperado</t>
  </si>
  <si>
    <t>10.3</t>
  </si>
  <si>
    <t>10.3.1</t>
  </si>
  <si>
    <t>OBS: P01 - Porta de  abrir - chapa dupla de aluminio</t>
  </si>
  <si>
    <t>10.3.2</t>
  </si>
  <si>
    <t>OBS: P02 - Porta de  abrir - chapa dupla de aluminio</t>
  </si>
  <si>
    <t>10.3.3</t>
  </si>
  <si>
    <t>OBS: P03 - Porta de  abrir - chapa dupla de aluminio</t>
  </si>
  <si>
    <t>10.3.4</t>
  </si>
  <si>
    <t>OBS: P04 - Porta de  abrir - chapa dupla de aluminio</t>
  </si>
  <si>
    <t>10.3.5</t>
  </si>
  <si>
    <t>OBS: P05 - Porta de  abrir duas folhas - vidro</t>
  </si>
  <si>
    <t xml:space="preserve">PINTURA </t>
  </si>
  <si>
    <t>11.1</t>
  </si>
  <si>
    <t>11.1.1</t>
  </si>
  <si>
    <t xml:space="preserve">APLICAÇÃO MANUAL DE FUNDO SELADOR ACRÍLICO EM PAREDES EXTERNAS DE CASAS. </t>
  </si>
  <si>
    <t>Pintura em paredes</t>
  </si>
  <si>
    <t>11.1.2</t>
  </si>
  <si>
    <t>11.1.3</t>
  </si>
  <si>
    <t>12.1</t>
  </si>
  <si>
    <t>12.1.1</t>
  </si>
  <si>
    <t>Largura(m)</t>
  </si>
  <si>
    <t>Profundidade (m)</t>
  </si>
  <si>
    <t>Escavação (Tubo 100mm)</t>
  </si>
  <si>
    <t>OBS: Conforme Projeto Hidrossanitário</t>
  </si>
  <si>
    <t>Escavação (Tubo 50mm)</t>
  </si>
  <si>
    <t>Prancha  03/03</t>
  </si>
  <si>
    <t>Escavação (Tubo 40mm)</t>
  </si>
  <si>
    <t>Ralo PVC</t>
  </si>
  <si>
    <t>Caixa sifonada PVC</t>
  </si>
  <si>
    <t>Caixa enterrada</t>
  </si>
  <si>
    <t>Volume Total da escavação (m³)</t>
  </si>
  <si>
    <t>12.1.2</t>
  </si>
  <si>
    <t>Area do tubo (m)</t>
  </si>
  <si>
    <t>Volume total ocupado (m³)</t>
  </si>
  <si>
    <t>Volume total da escavação (m³)</t>
  </si>
  <si>
    <t>Volume total (escavação - ocupado)  (m³)</t>
  </si>
  <si>
    <t>12.2</t>
  </si>
  <si>
    <t>12.2.1</t>
  </si>
  <si>
    <t>Rasgo (Tubo 25mm)</t>
  </si>
  <si>
    <t>Rasgo (Tubo 40mm)</t>
  </si>
  <si>
    <t>Prancha 02/03 e 03/03</t>
  </si>
  <si>
    <t>Total de comprimento (m)</t>
  </si>
  <si>
    <t>12.2.2</t>
  </si>
  <si>
    <t>12.3</t>
  </si>
  <si>
    <t>12.3.1</t>
  </si>
  <si>
    <t>Tubo de PVC 25mm</t>
  </si>
  <si>
    <t xml:space="preserve">Prancha 02/03 </t>
  </si>
  <si>
    <t>12.3.2</t>
  </si>
  <si>
    <t>Tubo de PVC 32mm</t>
  </si>
  <si>
    <t>12.3.3</t>
  </si>
  <si>
    <t>Tubo de PVC 40mm</t>
  </si>
  <si>
    <t>12.3.4</t>
  </si>
  <si>
    <t>Tubo de PVC 50mm</t>
  </si>
  <si>
    <t>12.3.5</t>
  </si>
  <si>
    <t xml:space="preserve">Prancha 03/03 </t>
  </si>
  <si>
    <t>12.3.6</t>
  </si>
  <si>
    <t>12.3.7</t>
  </si>
  <si>
    <t>12.4</t>
  </si>
  <si>
    <t>Agua Fria</t>
  </si>
  <si>
    <t xml:space="preserve"> 12.4.2</t>
  </si>
  <si>
    <t xml:space="preserve"> 12.4.3</t>
  </si>
  <si>
    <t xml:space="preserve"> 12.4.4</t>
  </si>
  <si>
    <t xml:space="preserve"> 12.4.5</t>
  </si>
  <si>
    <t xml:space="preserve"> 12.4.6</t>
  </si>
  <si>
    <t xml:space="preserve"> 12.4.7</t>
  </si>
  <si>
    <t xml:space="preserve"> 12.4.8</t>
  </si>
  <si>
    <t xml:space="preserve"> 12.4.9</t>
  </si>
  <si>
    <t xml:space="preserve"> 12.4.10</t>
  </si>
  <si>
    <t xml:space="preserve"> 12.4.11</t>
  </si>
  <si>
    <t xml:space="preserve"> 12.4.12</t>
  </si>
  <si>
    <t xml:space="preserve"> 12.4.13</t>
  </si>
  <si>
    <t>Esgoto</t>
  </si>
  <si>
    <t xml:space="preserve"> 12.4.14</t>
  </si>
  <si>
    <t xml:space="preserve"> 12.4.15</t>
  </si>
  <si>
    <t xml:space="preserve"> 12.4.16</t>
  </si>
  <si>
    <t xml:space="preserve"> 12.4.17</t>
  </si>
  <si>
    <t xml:space="preserve"> 12.4.18</t>
  </si>
  <si>
    <t xml:space="preserve"> 12.4.19</t>
  </si>
  <si>
    <t xml:space="preserve"> 12.4.20</t>
  </si>
  <si>
    <t xml:space="preserve"> 12.4.21</t>
  </si>
  <si>
    <t xml:space="preserve"> 12.4.22</t>
  </si>
  <si>
    <t>12.5</t>
  </si>
  <si>
    <t xml:space="preserve"> 12.5.1</t>
  </si>
  <si>
    <t xml:space="preserve"> 12.5.2</t>
  </si>
  <si>
    <t xml:space="preserve"> 12.5.3</t>
  </si>
  <si>
    <t xml:space="preserve"> 12.5.4</t>
  </si>
  <si>
    <t xml:space="preserve"> 12.5.5</t>
  </si>
  <si>
    <t xml:space="preserve"> 12.5.6</t>
  </si>
  <si>
    <t xml:space="preserve"> 12.5.7</t>
  </si>
  <si>
    <t xml:space="preserve"> 12.5.8</t>
  </si>
  <si>
    <t>12.6</t>
  </si>
  <si>
    <t xml:space="preserve"> 12.6.1</t>
  </si>
  <si>
    <t xml:space="preserve"> 12.6.2</t>
  </si>
  <si>
    <t xml:space="preserve"> 12.6.3</t>
  </si>
  <si>
    <t xml:space="preserve"> 12.6.4</t>
  </si>
  <si>
    <t>12.7</t>
  </si>
  <si>
    <t xml:space="preserve"> 12.7.1</t>
  </si>
  <si>
    <t xml:space="preserve"> 12.7.2</t>
  </si>
  <si>
    <t xml:space="preserve"> 12.7.3</t>
  </si>
  <si>
    <t>Caixa de inspeção</t>
  </si>
  <si>
    <t>Caixa sifonada</t>
  </si>
  <si>
    <t>12.8</t>
  </si>
  <si>
    <t xml:space="preserve"> 12.8.1</t>
  </si>
  <si>
    <t>Caixa dagua</t>
  </si>
  <si>
    <t>12.9</t>
  </si>
  <si>
    <t xml:space="preserve"> 12.9.1</t>
  </si>
  <si>
    <t>Barra</t>
  </si>
  <si>
    <t>OBS: Conforme Projeto de Acessibilidade</t>
  </si>
  <si>
    <t>Prancha 01/01</t>
  </si>
  <si>
    <t xml:space="preserve"> 12.9.2</t>
  </si>
  <si>
    <t xml:space="preserve"> 12.9.3</t>
  </si>
  <si>
    <t xml:space="preserve"> 12.9.4</t>
  </si>
  <si>
    <t xml:space="preserve"> 12.9.5</t>
  </si>
  <si>
    <t xml:space="preserve"> 12.9.6</t>
  </si>
  <si>
    <t xml:space="preserve"> 12.9.7</t>
  </si>
  <si>
    <t xml:space="preserve"> 12.9.8</t>
  </si>
  <si>
    <t>Chapa corrugada em inox</t>
  </si>
  <si>
    <t xml:space="preserve"> 12.9.9</t>
  </si>
  <si>
    <t xml:space="preserve">Placa </t>
  </si>
  <si>
    <t xml:space="preserve">DRENAGEM </t>
  </si>
  <si>
    <t>13.1</t>
  </si>
  <si>
    <t>13.1.1</t>
  </si>
  <si>
    <t xml:space="preserve">Drenagem </t>
  </si>
  <si>
    <t xml:space="preserve">OBS: Conforme Projeto de Drenagem </t>
  </si>
  <si>
    <t>Tubos de descida</t>
  </si>
  <si>
    <t>13.2</t>
  </si>
  <si>
    <t>13.2.1</t>
  </si>
  <si>
    <t>13.2.2</t>
  </si>
  <si>
    <t>13.2.3</t>
  </si>
  <si>
    <t>13.3</t>
  </si>
  <si>
    <t>13.3.1</t>
  </si>
  <si>
    <t>Fundo</t>
  </si>
  <si>
    <t>Comprimento Total (m)</t>
  </si>
  <si>
    <t>13.3.2</t>
  </si>
  <si>
    <t>Platibanda Ala Beata</t>
  </si>
  <si>
    <t>OBS: Medidas tiradas do projeto arquitetonico</t>
  </si>
  <si>
    <t>Platibanda Enfermaria</t>
  </si>
  <si>
    <t>INSTALAÇÃO ELETRICA</t>
  </si>
  <si>
    <t>14.1</t>
  </si>
  <si>
    <t>RASGO E FECHAMENTO EM ALVENARIA</t>
  </si>
  <si>
    <t>Eletroduto 3/4"  - Parede</t>
  </si>
  <si>
    <t>OBS: Conforme Projeto de Eletrico</t>
  </si>
  <si>
    <t>Eletroduto 1"  - Parede</t>
  </si>
  <si>
    <t>Prancha 01/03</t>
  </si>
  <si>
    <t>Eletroduto 1.1/4"  - Parede</t>
  </si>
  <si>
    <t>Eletroduto 1.1/2"  - Parede</t>
  </si>
  <si>
    <t>Eletroduto 2"  - Parede</t>
  </si>
  <si>
    <t>Eletroduto 2.1/2"  - Parede</t>
  </si>
  <si>
    <t>13.1.2</t>
  </si>
  <si>
    <t>14.2</t>
  </si>
  <si>
    <t>14.2.1</t>
  </si>
  <si>
    <t xml:space="preserve"> Volume (m³)</t>
  </si>
  <si>
    <t>Eletroduto 3/4"  - Piso</t>
  </si>
  <si>
    <t>Eletroduto 2. 1/2" - Piso</t>
  </si>
  <si>
    <t>Caixa de passagem  60x60x40</t>
  </si>
  <si>
    <t>Caixa de passagem  40x40x40</t>
  </si>
  <si>
    <t>Volume total de escavação (m³)</t>
  </si>
  <si>
    <t>14.2.2</t>
  </si>
  <si>
    <t xml:space="preserve">Area </t>
  </si>
  <si>
    <t>Volume de reaterro (m³)</t>
  </si>
  <si>
    <t>14.3</t>
  </si>
  <si>
    <t>14.3.1</t>
  </si>
  <si>
    <t>Eletroduto 3/4"  - Teto</t>
  </si>
  <si>
    <t>14.3.2</t>
  </si>
  <si>
    <t>Eletroduto 1"  - Teto</t>
  </si>
  <si>
    <t>14.3.3</t>
  </si>
  <si>
    <t>Eletroduto  1.1/4"  - Parede</t>
  </si>
  <si>
    <t>Eletroduto  1.1/4"  - Teto</t>
  </si>
  <si>
    <t>14.3.4</t>
  </si>
  <si>
    <t>Eletroduto  1.1/2"  - Parede</t>
  </si>
  <si>
    <t>Eletroduto  1.1/2"  - Teto</t>
  </si>
  <si>
    <t>14.3.5</t>
  </si>
  <si>
    <t>Eletroduto 2"  - Teto</t>
  </si>
  <si>
    <t>14.3.6</t>
  </si>
  <si>
    <t>Eletroduto 2.1/2"  - Piso</t>
  </si>
  <si>
    <t>14.3.7</t>
  </si>
  <si>
    <t>ELETROCALHA PERFURADA TIPO ""U"" 50X50CM CHAPA 22 SEM TAMPA</t>
  </si>
  <si>
    <t>Comp. Da Barra (m)</t>
  </si>
  <si>
    <t>Quant. De barra (und)</t>
  </si>
  <si>
    <t>Duto perfurado "U" -  Teto 50x50mm</t>
  </si>
  <si>
    <t>14.3.8</t>
  </si>
  <si>
    <t>Duto perfurado "U" -  Teto 75x75mm</t>
  </si>
  <si>
    <t>Duto perfurado "U" - Parede 100x100mm</t>
  </si>
  <si>
    <t>Duto perfurado "U" -  Teto 100x100mm</t>
  </si>
  <si>
    <t>Duto perfurado "U" -  Descida 100x100mm</t>
  </si>
  <si>
    <t>14.4</t>
  </si>
  <si>
    <t>14.4.1</t>
  </si>
  <si>
    <t>Fio cabo750V - Fase</t>
  </si>
  <si>
    <t>Fio cabo750V - Neutro</t>
  </si>
  <si>
    <t>Fio cabo750V - Terra</t>
  </si>
  <si>
    <t>Fio cabo750V - Retorno</t>
  </si>
  <si>
    <t>14.4.2</t>
  </si>
  <si>
    <t>14.4.3</t>
  </si>
  <si>
    <t>14.4.4</t>
  </si>
  <si>
    <t>Fio cabo1KV -  Neutro</t>
  </si>
  <si>
    <t>Fio cabo1KV -  Terra</t>
  </si>
  <si>
    <t>14.4.5</t>
  </si>
  <si>
    <t>Fio cabo1KV -  Fase</t>
  </si>
  <si>
    <t>14.4.6</t>
  </si>
  <si>
    <t>Cabo UTP - Cabo para logica</t>
  </si>
  <si>
    <t>14.5</t>
  </si>
  <si>
    <t>14.5.1</t>
  </si>
  <si>
    <t>Tomada media bifasica simples (20A)</t>
  </si>
  <si>
    <t>Tomada media simples (20A)</t>
  </si>
  <si>
    <t>Quantidade Total (und)</t>
  </si>
  <si>
    <t>14.5.2</t>
  </si>
  <si>
    <t>Tomada media dupla 20A</t>
  </si>
  <si>
    <t>14.5.3</t>
  </si>
  <si>
    <t>Tomada media tripla 20A</t>
  </si>
  <si>
    <t>14.5.4</t>
  </si>
  <si>
    <t>Ponto de força p/ ar condicionado</t>
  </si>
  <si>
    <t>Ponto de força p/ chuveiro</t>
  </si>
  <si>
    <t>Ponto de luz de emergencia</t>
  </si>
  <si>
    <t>14.5.5</t>
  </si>
  <si>
    <t>Interruptor intermediario</t>
  </si>
  <si>
    <t>14.5.6</t>
  </si>
  <si>
    <t>Interruptor paralelo 3 teclas</t>
  </si>
  <si>
    <t>14.5.7</t>
  </si>
  <si>
    <t>Interruptor paralelo 2 teclas</t>
  </si>
  <si>
    <t>14.5.8</t>
  </si>
  <si>
    <t>Interruptor paralelo 1 tecla</t>
  </si>
  <si>
    <t>14.5.9</t>
  </si>
  <si>
    <t>Interruptor intermediario 1 tecla</t>
  </si>
  <si>
    <t>14.5.10</t>
  </si>
  <si>
    <t>Interruptor intermediario 2 teclas</t>
  </si>
  <si>
    <t>14.5.11</t>
  </si>
  <si>
    <t>Interruptor simples 1 tecla</t>
  </si>
  <si>
    <t>14.5.12</t>
  </si>
  <si>
    <t>Tomada RJ45</t>
  </si>
  <si>
    <t>14.5.13</t>
  </si>
  <si>
    <t>Botão de campainha na parede</t>
  </si>
  <si>
    <t>14.5.14</t>
  </si>
  <si>
    <t>Tomada media simples  20A</t>
  </si>
  <si>
    <t>Ponto para força</t>
  </si>
  <si>
    <t>14.5.15</t>
  </si>
  <si>
    <t>Caixa octogonal p/ luminaria</t>
  </si>
  <si>
    <t>14.5.16</t>
  </si>
  <si>
    <t>Caixa de passagem de concreto</t>
  </si>
  <si>
    <t>60x60x40</t>
  </si>
  <si>
    <t>14.5.17</t>
  </si>
  <si>
    <t>40x40x40</t>
  </si>
  <si>
    <t>Caixa de passagem de PVC</t>
  </si>
  <si>
    <t>150x150</t>
  </si>
  <si>
    <t>14.6</t>
  </si>
  <si>
    <t>14.6.1</t>
  </si>
  <si>
    <t>Disjuntor 1P10A</t>
  </si>
  <si>
    <t>14.6.2</t>
  </si>
  <si>
    <t>Disjuntor 2P10A</t>
  </si>
  <si>
    <t>14.6.3</t>
  </si>
  <si>
    <t>Disjuntor 1P15A</t>
  </si>
  <si>
    <t>14.6.4</t>
  </si>
  <si>
    <t>Disjuntor 2P15A</t>
  </si>
  <si>
    <t>14.6.5</t>
  </si>
  <si>
    <t>Disjuntor 1P20A</t>
  </si>
  <si>
    <t>14.6.6</t>
  </si>
  <si>
    <t>Disjuntor 1P25A</t>
  </si>
  <si>
    <t>14.6.7</t>
  </si>
  <si>
    <t>Disjuntor 2P32A</t>
  </si>
  <si>
    <t>14.6.8</t>
  </si>
  <si>
    <t>DR  2P32A</t>
  </si>
  <si>
    <t>14.6.9</t>
  </si>
  <si>
    <t>DR 3P150A</t>
  </si>
  <si>
    <t>14.6.10</t>
  </si>
  <si>
    <t>DPS 45KA</t>
  </si>
  <si>
    <t>14.6.11</t>
  </si>
  <si>
    <t>Disjuntor 3P150A</t>
  </si>
  <si>
    <t>14.6.12</t>
  </si>
  <si>
    <t>Fusivel 1P100A</t>
  </si>
  <si>
    <t>14.7</t>
  </si>
  <si>
    <t>14.7.1</t>
  </si>
  <si>
    <t>Quadro geral 60 modulos</t>
  </si>
  <si>
    <t>14.7.2</t>
  </si>
  <si>
    <t>ENTRADA DE ENERGIA ELÉTRICA COM POSTE DE CONCRETO, INCLUSIVE  CAIXA DE PROTEÇÃO  E QUADRO PARA MEDIDOR</t>
  </si>
  <si>
    <t>Poste de concreto, caixa de medidor e  medidor</t>
  </si>
  <si>
    <t>14.8</t>
  </si>
  <si>
    <t>14.8.1</t>
  </si>
  <si>
    <t>Plafon + Lampada LED 20W</t>
  </si>
  <si>
    <t>14.9</t>
  </si>
  <si>
    <t>14.9.1</t>
  </si>
  <si>
    <t>Rack aberto</t>
  </si>
  <si>
    <t>14.9.2</t>
  </si>
  <si>
    <t>Patch Panel</t>
  </si>
  <si>
    <t>14.9.3</t>
  </si>
  <si>
    <t>Switch</t>
  </si>
  <si>
    <t>14.9.4</t>
  </si>
  <si>
    <t>Organizador</t>
  </si>
  <si>
    <t>Roteador</t>
  </si>
  <si>
    <t>Hub c/ ger</t>
  </si>
  <si>
    <t>14.10</t>
  </si>
  <si>
    <t>14.10.1</t>
  </si>
  <si>
    <t>Quadro de sinalização de emergencia</t>
  </si>
  <si>
    <t>14.10.2</t>
  </si>
  <si>
    <t xml:space="preserve">Exaustor </t>
  </si>
  <si>
    <t>14.11</t>
  </si>
  <si>
    <t>14.11.1</t>
  </si>
  <si>
    <t>Cabo de cobre nu 35m²</t>
  </si>
  <si>
    <t>OBS: Conforme Projeto de SPDA</t>
  </si>
  <si>
    <t>Prancha 01/02 e 02/02</t>
  </si>
  <si>
    <t xml:space="preserve"> Total (m)</t>
  </si>
  <si>
    <t>14.11.2</t>
  </si>
  <si>
    <t>Cabo de cobre nu 50mm²</t>
  </si>
  <si>
    <t>14.11.3</t>
  </si>
  <si>
    <t>Caixa de passagem para aterramento 30x30</t>
  </si>
  <si>
    <t>14.11.4</t>
  </si>
  <si>
    <t>Suporte guia simples 200mm</t>
  </si>
  <si>
    <t>14.11.5</t>
  </si>
  <si>
    <t>Suporte guia reforçado</t>
  </si>
  <si>
    <t>14.11.6</t>
  </si>
  <si>
    <t>LEP TAP</t>
  </si>
  <si>
    <t>14.11.7</t>
  </si>
  <si>
    <t>Quant. Peça (und)</t>
  </si>
  <si>
    <t>Comprimento peça (m)</t>
  </si>
  <si>
    <t>Compeimento (m)</t>
  </si>
  <si>
    <t>Tubo de PVC 1.1/4"</t>
  </si>
  <si>
    <t>CompreimentoTotal (m)</t>
  </si>
  <si>
    <t>14.11.8</t>
  </si>
  <si>
    <t>14.11.9</t>
  </si>
  <si>
    <t>Caixa de inspeção suspensa</t>
  </si>
  <si>
    <t>14.11.10</t>
  </si>
  <si>
    <t>Haste 5/8 p/  aterramento</t>
  </si>
  <si>
    <t>14.11.11</t>
  </si>
  <si>
    <t>Solda exotermica p/ haste</t>
  </si>
  <si>
    <t>14.11.12</t>
  </si>
  <si>
    <t>Conector diversos para haste de aterramento</t>
  </si>
  <si>
    <t>14.11.13</t>
  </si>
  <si>
    <t>Terminal aereo 600mm</t>
  </si>
  <si>
    <t>15.1</t>
  </si>
  <si>
    <t>Limpeza final da obra</t>
  </si>
  <si>
    <t>SINAPI DES</t>
  </si>
  <si>
    <t>ABC</t>
  </si>
  <si>
    <t>Condições Curva ABC</t>
  </si>
  <si>
    <t>A</t>
  </si>
  <si>
    <t>B</t>
  </si>
  <si>
    <t>C</t>
  </si>
  <si>
    <t>0% - 80%</t>
  </si>
  <si>
    <t>80% - 95%</t>
  </si>
  <si>
    <t>95% - 100%</t>
  </si>
  <si>
    <t xml:space="preserve"> 00040811 </t>
  </si>
  <si>
    <t xml:space="preserve"> 4,0280204</t>
  </si>
  <si>
    <t xml:space="preserve"> 15.096,25</t>
  </si>
  <si>
    <t xml:space="preserve"> 359,2624470</t>
  </si>
  <si>
    <t xml:space="preserve"> 138,74</t>
  </si>
  <si>
    <t xml:space="preserve"> 00004750 </t>
  </si>
  <si>
    <t xml:space="preserve"> 1.961,6321317</t>
  </si>
  <si>
    <t xml:space="preserve"> 15,29</t>
  </si>
  <si>
    <t xml:space="preserve"> 31.683,2916854</t>
  </si>
  <si>
    <t xml:space="preserve"> 0,78</t>
  </si>
  <si>
    <t xml:space="preserve"> 00006111 </t>
  </si>
  <si>
    <t xml:space="preserve"> 2.007,0982537</t>
  </si>
  <si>
    <t xml:space="preserve"> 12,04</t>
  </si>
  <si>
    <t xml:space="preserve"> 291,0884219</t>
  </si>
  <si>
    <t xml:space="preserve"> 77,01</t>
  </si>
  <si>
    <t xml:space="preserve"> 00037370 </t>
  </si>
  <si>
    <t xml:space="preserve"> 8.375,6188175</t>
  </si>
  <si>
    <t xml:space="preserve"> 2,31</t>
  </si>
  <si>
    <t xml:space="preserve"> 00040818 </t>
  </si>
  <si>
    <t xml:space="preserve"> 4,0416097</t>
  </si>
  <si>
    <t xml:space="preserve"> 3.027,52</t>
  </si>
  <si>
    <t xml:space="preserve"> 00001213 </t>
  </si>
  <si>
    <t xml:space="preserve"> 773,3838932</t>
  </si>
  <si>
    <t xml:space="preserve"> 15,06</t>
  </si>
  <si>
    <t xml:space="preserve"> 00002436 </t>
  </si>
  <si>
    <t xml:space="preserve"> 650,2236829</t>
  </si>
  <si>
    <t xml:space="preserve"> 15,87</t>
  </si>
  <si>
    <t xml:space="preserve"> 3,9968450</t>
  </si>
  <si>
    <t xml:space="preserve"> 2.046,07</t>
  </si>
  <si>
    <t xml:space="preserve"> 338,3344271</t>
  </si>
  <si>
    <t xml:space="preserve"> 23,95</t>
  </si>
  <si>
    <t xml:space="preserve"> 107,3437216</t>
  </si>
  <si>
    <t xml:space="preserve"> 70,00</t>
  </si>
  <si>
    <t xml:space="preserve"> 1.358,3631612</t>
  </si>
  <si>
    <t xml:space="preserve"> 5,50</t>
  </si>
  <si>
    <t xml:space="preserve"> 5,9952675</t>
  </si>
  <si>
    <t xml:space="preserve"> 1.193,83</t>
  </si>
  <si>
    <t xml:space="preserve"> 00004783 </t>
  </si>
  <si>
    <t xml:space="preserve"> 468,6000184</t>
  </si>
  <si>
    <t xml:space="preserve"> 1.311,3048879</t>
  </si>
  <si>
    <t xml:space="preserve"> 5,36</t>
  </si>
  <si>
    <t xml:space="preserve"> 15.193,0755567</t>
  </si>
  <si>
    <t xml:space="preserve"> 0,46</t>
  </si>
  <si>
    <t xml:space="preserve"> 1.607,39</t>
  </si>
  <si>
    <t xml:space="preserve"> 00001106 </t>
  </si>
  <si>
    <t xml:space="preserve"> 7.495,6850985</t>
  </si>
  <si>
    <t xml:space="preserve"> 0,85</t>
  </si>
  <si>
    <t xml:space="preserve"> 00000247 </t>
  </si>
  <si>
    <t xml:space="preserve"> 547,4533552</t>
  </si>
  <si>
    <t xml:space="preserve"> 11,16</t>
  </si>
  <si>
    <t xml:space="preserve"> 280,2787548</t>
  </si>
  <si>
    <t xml:space="preserve"> 21,31</t>
  </si>
  <si>
    <t xml:space="preserve"> 00004760 </t>
  </si>
  <si>
    <t xml:space="preserve"> 347,0879100</t>
  </si>
  <si>
    <t xml:space="preserve"> 16,71</t>
  </si>
  <si>
    <t xml:space="preserve"> 133,3431422</t>
  </si>
  <si>
    <t xml:space="preserve"> 41,48</t>
  </si>
  <si>
    <t xml:space="preserve"> 583,8076682</t>
  </si>
  <si>
    <t xml:space="preserve"> 9,26</t>
  </si>
  <si>
    <t xml:space="preserve"> 00002696 </t>
  </si>
  <si>
    <t xml:space="preserve"> 351,6045981</t>
  </si>
  <si>
    <t xml:space="preserve"> 00025957 </t>
  </si>
  <si>
    <t xml:space="preserve"> 335,4197839</t>
  </si>
  <si>
    <t xml:space="preserve"> 15,25</t>
  </si>
  <si>
    <t xml:space="preserve"> 00037371 </t>
  </si>
  <si>
    <t xml:space="preserve"> 0,60</t>
  </si>
  <si>
    <t xml:space="preserve"> 295,9180455</t>
  </si>
  <si>
    <t xml:space="preserve"> 15,88</t>
  </si>
  <si>
    <t xml:space="preserve"> 2.361,7868630</t>
  </si>
  <si>
    <t xml:space="preserve"> 1,96</t>
  </si>
  <si>
    <t xml:space="preserve"> 152,8793208</t>
  </si>
  <si>
    <t xml:space="preserve"> 29,68</t>
  </si>
  <si>
    <t xml:space="preserve"> 7,9936900</t>
  </si>
  <si>
    <t xml:space="preserve"> 522,00</t>
  </si>
  <si>
    <t xml:space="preserve"> 165,2126052</t>
  </si>
  <si>
    <t xml:space="preserve"> 24,06</t>
  </si>
  <si>
    <t xml:space="preserve"> 227,8201643</t>
  </si>
  <si>
    <t xml:space="preserve"> 16,31</t>
  </si>
  <si>
    <t xml:space="preserve"> 00000033 </t>
  </si>
  <si>
    <t xml:space="preserve"> 516,0773971</t>
  </si>
  <si>
    <t xml:space="preserve"> 6,97</t>
  </si>
  <si>
    <t xml:space="preserve"> 00037666 </t>
  </si>
  <si>
    <t xml:space="preserve"> 289,1138253</t>
  </si>
  <si>
    <t xml:space="preserve"> 12,39</t>
  </si>
  <si>
    <t xml:space="preserve"> 120,8578378</t>
  </si>
  <si>
    <t xml:space="preserve"> 29,36</t>
  </si>
  <si>
    <t xml:space="preserve"> 1,9984225</t>
  </si>
  <si>
    <t xml:space="preserve"> 1.726,03</t>
  </si>
  <si>
    <t xml:space="preserve"> 0,9992112</t>
  </si>
  <si>
    <t xml:space="preserve"> 3.365,41</t>
  </si>
  <si>
    <t xml:space="preserve"> 2.395,8635637</t>
  </si>
  <si>
    <t xml:space="preserve"> 1,40</t>
  </si>
  <si>
    <t xml:space="preserve"> 1.039,8456402</t>
  </si>
  <si>
    <t xml:space="preserve"> 3,14</t>
  </si>
  <si>
    <t xml:space="preserve"> 1.595,00</t>
  </si>
  <si>
    <t xml:space="preserve"> 00000378 </t>
  </si>
  <si>
    <t xml:space="preserve"> 176,3271863</t>
  </si>
  <si>
    <t xml:space="preserve"> 18,07</t>
  </si>
  <si>
    <t xml:space="preserve"> 00037372 </t>
  </si>
  <si>
    <t xml:space="preserve"> 8.408,5927886</t>
  </si>
  <si>
    <t xml:space="preserve"> 0,35</t>
  </si>
  <si>
    <t xml:space="preserve"> 00006117 </t>
  </si>
  <si>
    <t xml:space="preserve"> 232,5324068</t>
  </si>
  <si>
    <t xml:space="preserve"> 11,85</t>
  </si>
  <si>
    <t xml:space="preserve"> 537,6350040</t>
  </si>
  <si>
    <t xml:space="preserve"> 5,09</t>
  </si>
  <si>
    <t xml:space="preserve"> 00043489 </t>
  </si>
  <si>
    <t xml:space="preserve"> 2.510,8001928</t>
  </si>
  <si>
    <t xml:space="preserve"> 0,96</t>
  </si>
  <si>
    <t xml:space="preserve"> 2,8777284</t>
  </si>
  <si>
    <t xml:space="preserve"> 806,95</t>
  </si>
  <si>
    <t xml:space="preserve"> 2.265,00</t>
  </si>
  <si>
    <t xml:space="preserve"> 307,9200854</t>
  </si>
  <si>
    <t xml:space="preserve"> 7,35</t>
  </si>
  <si>
    <t xml:space="preserve"> 229,8185868</t>
  </si>
  <si>
    <t xml:space="preserve"> 9,70</t>
  </si>
  <si>
    <t xml:space="preserve"> 00001358 </t>
  </si>
  <si>
    <t xml:space="preserve"> 70,1703011</t>
  </si>
  <si>
    <t xml:space="preserve"> 30,32</t>
  </si>
  <si>
    <t xml:space="preserve"> 00043491 </t>
  </si>
  <si>
    <t xml:space="preserve"> 1.982,4179792</t>
  </si>
  <si>
    <t xml:space="preserve"> 1,02</t>
  </si>
  <si>
    <t xml:space="preserve"> 00043055 </t>
  </si>
  <si>
    <t xml:space="preserve"> 341,1112351</t>
  </si>
  <si>
    <t xml:space="preserve"> 5,69</t>
  </si>
  <si>
    <t xml:space="preserve"> 540,8683517</t>
  </si>
  <si>
    <t xml:space="preserve"> 3,50</t>
  </si>
  <si>
    <t xml:space="preserve"> 21,2539005</t>
  </si>
  <si>
    <t xml:space="preserve"> 89,00</t>
  </si>
  <si>
    <t xml:space="preserve"> 300,00</t>
  </si>
  <si>
    <t xml:space="preserve"> 00043059 </t>
  </si>
  <si>
    <t xml:space="preserve"> 286,6122948</t>
  </si>
  <si>
    <t xml:space="preserve"> 6,21</t>
  </si>
  <si>
    <t xml:space="preserve"> 11,9905350</t>
  </si>
  <si>
    <t xml:space="preserve"> 144,93</t>
  </si>
  <si>
    <t xml:space="preserve"> 1.702,80</t>
  </si>
  <si>
    <t xml:space="preserve"> 00002707 </t>
  </si>
  <si>
    <t xml:space="preserve"> 16,6551528</t>
  </si>
  <si>
    <t xml:space="preserve"> 98,28</t>
  </si>
  <si>
    <t xml:space="preserve"> 4,9960562</t>
  </si>
  <si>
    <t xml:space="preserve"> 324,98</t>
  </si>
  <si>
    <t xml:space="preserve"> 1.303,4910559</t>
  </si>
  <si>
    <t xml:space="preserve"> 1,24</t>
  </si>
  <si>
    <t xml:space="preserve"> 00004230 </t>
  </si>
  <si>
    <t xml:space="preserve"> 88,6906662</t>
  </si>
  <si>
    <t xml:space="preserve"> 18,00</t>
  </si>
  <si>
    <t xml:space="preserve"> 39,6586944</t>
  </si>
  <si>
    <t xml:space="preserve"> 39,86</t>
  </si>
  <si>
    <t xml:space="preserve"> 00000034 </t>
  </si>
  <si>
    <t xml:space="preserve"> 237,1419060</t>
  </si>
  <si>
    <t xml:space="preserve"> 6,57</t>
  </si>
  <si>
    <t xml:space="preserve"> 00000246 </t>
  </si>
  <si>
    <t xml:space="preserve"> 145,0151947</t>
  </si>
  <si>
    <t xml:space="preserve"> 10,67</t>
  </si>
  <si>
    <t xml:space="preserve"> 1.300,9940270</t>
  </si>
  <si>
    <t xml:space="preserve"> 1,18</t>
  </si>
  <si>
    <t xml:space="preserve"> 1.489,51</t>
  </si>
  <si>
    <t xml:space="preserve"> 1.426,50</t>
  </si>
  <si>
    <t xml:space="preserve"> 00010422 </t>
  </si>
  <si>
    <t xml:space="preserve"> 333,29</t>
  </si>
  <si>
    <t xml:space="preserve"> 30,4259825</t>
  </si>
  <si>
    <t xml:space="preserve"> 41,45</t>
  </si>
  <si>
    <t xml:space="preserve"> 00043465 </t>
  </si>
  <si>
    <t xml:space="preserve"> 0,50</t>
  </si>
  <si>
    <t xml:space="preserve"> 154,53</t>
  </si>
  <si>
    <t xml:space="preserve"> 492,1287256</t>
  </si>
  <si>
    <t xml:space="preserve"> 2,50</t>
  </si>
  <si>
    <t xml:space="preserve"> 1.175,00</t>
  </si>
  <si>
    <t xml:space="preserve"> 207,9063098</t>
  </si>
  <si>
    <t xml:space="preserve"> 5,57</t>
  </si>
  <si>
    <t xml:space="preserve"> 00036794 </t>
  </si>
  <si>
    <t xml:space="preserve"> 8,9929012</t>
  </si>
  <si>
    <t xml:space="preserve"> 128,43</t>
  </si>
  <si>
    <t xml:space="preserve"> 1.124,00</t>
  </si>
  <si>
    <t xml:space="preserve"> 00043483 </t>
  </si>
  <si>
    <t xml:space="preserve"> 1.034,5103016</t>
  </si>
  <si>
    <t xml:space="preserve"> 1,08</t>
  </si>
  <si>
    <t xml:space="preserve"> 00038102 </t>
  </si>
  <si>
    <t xml:space="preserve"> 124,9014059</t>
  </si>
  <si>
    <t xml:space="preserve"> 8,86</t>
  </si>
  <si>
    <t xml:space="preserve"> 00043484 </t>
  </si>
  <si>
    <t xml:space="preserve"> 1.168,8720209</t>
  </si>
  <si>
    <t xml:space="preserve"> 0,93</t>
  </si>
  <si>
    <t xml:space="preserve"> 21,5629787</t>
  </si>
  <si>
    <t xml:space="preserve"> 47,51</t>
  </si>
  <si>
    <t xml:space="preserve"> 964,5903997</t>
  </si>
  <si>
    <t xml:space="preserve"> 1,06</t>
  </si>
  <si>
    <t xml:space="preserve"> 1,1990535</t>
  </si>
  <si>
    <t xml:space="preserve"> 833,47</t>
  </si>
  <si>
    <t xml:space="preserve"> 1.536,7339397</t>
  </si>
  <si>
    <t xml:space="preserve"> 0,64</t>
  </si>
  <si>
    <t xml:space="preserve"> 915,58</t>
  </si>
  <si>
    <t xml:space="preserve"> 906,05</t>
  </si>
  <si>
    <t xml:space="preserve"> 93,5011924</t>
  </si>
  <si>
    <t xml:space="preserve"> 9,66</t>
  </si>
  <si>
    <t xml:space="preserve"> 220,00</t>
  </si>
  <si>
    <t xml:space="preserve"> 340,8327549</t>
  </si>
  <si>
    <t xml:space="preserve"> 2,43</t>
  </si>
  <si>
    <t xml:space="preserve"> 12,9897462</t>
  </si>
  <si>
    <t xml:space="preserve"> 63,20</t>
  </si>
  <si>
    <t xml:space="preserve"> 1,6931140</t>
  </si>
  <si>
    <t xml:space="preserve"> 479,59</t>
  </si>
  <si>
    <t xml:space="preserve"> 33,6454411</t>
  </si>
  <si>
    <t xml:space="preserve"> 22,75</t>
  </si>
  <si>
    <t xml:space="preserve"> 35,9416286</t>
  </si>
  <si>
    <t xml:space="preserve"> 21,24</t>
  </si>
  <si>
    <t xml:space="preserve"> 162,4697104</t>
  </si>
  <si>
    <t xml:space="preserve"> 4,68</t>
  </si>
  <si>
    <t xml:space="preserve"> 00043467 </t>
  </si>
  <si>
    <t xml:space="preserve"> 0,38</t>
  </si>
  <si>
    <t xml:space="preserve"> 00043499 </t>
  </si>
  <si>
    <t xml:space="preserve"> 179,44</t>
  </si>
  <si>
    <t xml:space="preserve"> 00043490 </t>
  </si>
  <si>
    <t xml:space="preserve"> 463,8685590</t>
  </si>
  <si>
    <t xml:space="preserve"> 1,46</t>
  </si>
  <si>
    <t xml:space="preserve"> 27,8030529</t>
  </si>
  <si>
    <t xml:space="preserve"> 23,73</t>
  </si>
  <si>
    <t xml:space="preserve"> 325,50</t>
  </si>
  <si>
    <t xml:space="preserve"> 00043460 </t>
  </si>
  <si>
    <t xml:space="preserve"> 0,55</t>
  </si>
  <si>
    <t xml:space="preserve"> 30,9755487</t>
  </si>
  <si>
    <t xml:space="preserve"> 20,43</t>
  </si>
  <si>
    <t xml:space="preserve"> 10,0090991</t>
  </si>
  <si>
    <t xml:space="preserve"> 60,14</t>
  </si>
  <si>
    <t xml:space="preserve"> 45,44</t>
  </si>
  <si>
    <t xml:space="preserve"> 00037373 </t>
  </si>
  <si>
    <t xml:space="preserve"> 0,07</t>
  </si>
  <si>
    <t xml:space="preserve"> 35,9716049</t>
  </si>
  <si>
    <t xml:space="preserve"> 15,28</t>
  </si>
  <si>
    <t xml:space="preserve"> 00012869 </t>
  </si>
  <si>
    <t xml:space="preserve"> 36,5272358</t>
  </si>
  <si>
    <t xml:space="preserve"> 15,03</t>
  </si>
  <si>
    <t xml:space="preserve"> 272,11</t>
  </si>
  <si>
    <t xml:space="preserve"> 00043466 </t>
  </si>
  <si>
    <t xml:space="preserve"> 1,17</t>
  </si>
  <si>
    <t xml:space="preserve"> 40,72</t>
  </si>
  <si>
    <t xml:space="preserve"> 00040863 </t>
  </si>
  <si>
    <t xml:space="preserve"> 65,94</t>
  </si>
  <si>
    <t xml:space="preserve"> 176,8826270</t>
  </si>
  <si>
    <t xml:space="preserve"> 2,96</t>
  </si>
  <si>
    <t xml:space="preserve"> 130,49</t>
  </si>
  <si>
    <t xml:space="preserve"> 516,68</t>
  </si>
  <si>
    <t xml:space="preserve"> 124,90</t>
  </si>
  <si>
    <t xml:space="preserve"> 124,06</t>
  </si>
  <si>
    <t xml:space="preserve"> 129,7844513</t>
  </si>
  <si>
    <t xml:space="preserve"> 3,75</t>
  </si>
  <si>
    <t xml:space="preserve"> 9,9921125</t>
  </si>
  <si>
    <t xml:space="preserve"> 48,10</t>
  </si>
  <si>
    <t xml:space="preserve"> 00043488 </t>
  </si>
  <si>
    <t xml:space="preserve"> 724,6126321</t>
  </si>
  <si>
    <t xml:space="preserve"> 0,66</t>
  </si>
  <si>
    <t xml:space="preserve"> 233,4918872</t>
  </si>
  <si>
    <t xml:space="preserve"> 2,01</t>
  </si>
  <si>
    <t xml:space="preserve"> 31,1150316</t>
  </si>
  <si>
    <t xml:space="preserve"> 14,50</t>
  </si>
  <si>
    <t xml:space="preserve"> 111,02</t>
  </si>
  <si>
    <t xml:space="preserve"> 00043498 </t>
  </si>
  <si>
    <t xml:space="preserve"> 108,24</t>
  </si>
  <si>
    <t xml:space="preserve"> 20,2839883</t>
  </si>
  <si>
    <t xml:space="preserve"> 20,99</t>
  </si>
  <si>
    <t xml:space="preserve"> 358,2833948</t>
  </si>
  <si>
    <t xml:space="preserve"> 00006114 </t>
  </si>
  <si>
    <t xml:space="preserve"> 39,5820010</t>
  </si>
  <si>
    <t xml:space="preserve"> 10,64</t>
  </si>
  <si>
    <t xml:space="preserve"> 42,1767067</t>
  </si>
  <si>
    <t xml:space="preserve"> 9,95</t>
  </si>
  <si>
    <t xml:space="preserve"> 79,2510412</t>
  </si>
  <si>
    <t xml:space="preserve"> 5,19</t>
  </si>
  <si>
    <t xml:space="preserve"> 00043485 </t>
  </si>
  <si>
    <t xml:space="preserve"> 490,5371320</t>
  </si>
  <si>
    <t xml:space="preserve"> 0,83</t>
  </si>
  <si>
    <t xml:space="preserve"> 16,5749162</t>
  </si>
  <si>
    <t xml:space="preserve"> 24,55</t>
  </si>
  <si>
    <t xml:space="preserve"> 00038115 </t>
  </si>
  <si>
    <t xml:space="preserve"> 23,9810699</t>
  </si>
  <si>
    <t xml:space="preserve"> 16,84</t>
  </si>
  <si>
    <t xml:space="preserve"> 00002705 </t>
  </si>
  <si>
    <t xml:space="preserve"> 521,1081268</t>
  </si>
  <si>
    <t xml:space="preserve"> 0,77</t>
  </si>
  <si>
    <t xml:space="preserve"> 00013415 </t>
  </si>
  <si>
    <t xml:space="preserve"> 43,50</t>
  </si>
  <si>
    <t xml:space="preserve"> 388,68</t>
  </si>
  <si>
    <t xml:space="preserve"> 4,9615834</t>
  </si>
  <si>
    <t xml:space="preserve"> 77,86</t>
  </si>
  <si>
    <t xml:space="preserve"> 374,50</t>
  </si>
  <si>
    <t xml:space="preserve"> 00025954 </t>
  </si>
  <si>
    <t xml:space="preserve"> 0,0002863</t>
  </si>
  <si>
    <t xml:space="preserve"> 1.270.494,75</t>
  </si>
  <si>
    <t xml:space="preserve"> 00038094 </t>
  </si>
  <si>
    <t xml:space="preserve"> 140,8887858</t>
  </si>
  <si>
    <t xml:space="preserve"> 2,58</t>
  </si>
  <si>
    <t xml:space="preserve"> 00043459 </t>
  </si>
  <si>
    <t xml:space="preserve"> 0,34</t>
  </si>
  <si>
    <t xml:space="preserve"> 00040943 </t>
  </si>
  <si>
    <t xml:space="preserve"> 16,6914242</t>
  </si>
  <si>
    <t xml:space="preserve"> 20,97</t>
  </si>
  <si>
    <t xml:space="preserve"> 84,99</t>
  </si>
  <si>
    <t xml:space="preserve"> 00038113 </t>
  </si>
  <si>
    <t xml:space="preserve"> 39,9684499</t>
  </si>
  <si>
    <t xml:space="preserve"> 7,93</t>
  </si>
  <si>
    <t xml:space="preserve"> 710,4945529</t>
  </si>
  <si>
    <t xml:space="preserve"> 0,43</t>
  </si>
  <si>
    <t xml:space="preserve"> 303,37</t>
  </si>
  <si>
    <t xml:space="preserve"> 36,90</t>
  </si>
  <si>
    <t xml:space="preserve"> 27,4052170</t>
  </si>
  <si>
    <t xml:space="preserve"> 10,16</t>
  </si>
  <si>
    <t xml:space="preserve"> 39,4062936</t>
  </si>
  <si>
    <t xml:space="preserve"> 6,98</t>
  </si>
  <si>
    <t xml:space="preserve"> 00011690 </t>
  </si>
  <si>
    <t xml:space="preserve"> 137,20</t>
  </si>
  <si>
    <t xml:space="preserve"> 63,80</t>
  </si>
  <si>
    <t xml:space="preserve"> 161,8722220</t>
  </si>
  <si>
    <t xml:space="preserve"> 1,57</t>
  </si>
  <si>
    <t xml:space="preserve"> 21,17</t>
  </si>
  <si>
    <t xml:space="preserve"> 31,66</t>
  </si>
  <si>
    <t xml:space="preserve"> 116,4918442</t>
  </si>
  <si>
    <t xml:space="preserve"> 2,17</t>
  </si>
  <si>
    <t xml:space="preserve"> 24,0292661</t>
  </si>
  <si>
    <t xml:space="preserve"> 10,48</t>
  </si>
  <si>
    <t xml:space="preserve"> 8,9942232</t>
  </si>
  <si>
    <t xml:space="preserve"> 27,27</t>
  </si>
  <si>
    <t xml:space="preserve"> 00000367 </t>
  </si>
  <si>
    <t xml:space="preserve"> 3,2295929</t>
  </si>
  <si>
    <t xml:space="preserve"> 75,00</t>
  </si>
  <si>
    <t xml:space="preserve"> 8,3933745</t>
  </si>
  <si>
    <t xml:space="preserve"> 28,40</t>
  </si>
  <si>
    <t xml:space="preserve"> 4,7242098</t>
  </si>
  <si>
    <t xml:space="preserve"> 50,28</t>
  </si>
  <si>
    <t xml:space="preserve"> 2,1944478</t>
  </si>
  <si>
    <t xml:space="preserve"> 107,95</t>
  </si>
  <si>
    <t xml:space="preserve"> 19,9842249</t>
  </si>
  <si>
    <t xml:space="preserve"> 11,57</t>
  </si>
  <si>
    <t xml:space="preserve"> 8,6464747</t>
  </si>
  <si>
    <t xml:space="preserve"> 26,71</t>
  </si>
  <si>
    <t xml:space="preserve"> 6,34</t>
  </si>
  <si>
    <t xml:space="preserve"> 157,3565865</t>
  </si>
  <si>
    <t xml:space="preserve"> 1,39</t>
  </si>
  <si>
    <t xml:space="preserve"> 35,7033167</t>
  </si>
  <si>
    <t xml:space="preserve"> 6,11</t>
  </si>
  <si>
    <t xml:space="preserve"> 69,3532442</t>
  </si>
  <si>
    <t xml:space="preserve"> 3,11</t>
  </si>
  <si>
    <t xml:space="preserve"> 00000032 </t>
  </si>
  <si>
    <t xml:space="preserve"> 30,2695180</t>
  </si>
  <si>
    <t xml:space="preserve"> 6,93</t>
  </si>
  <si>
    <t xml:space="preserve"> 11,5061233</t>
  </si>
  <si>
    <t xml:space="preserve"> 9,62</t>
  </si>
  <si>
    <t xml:space="preserve"> 00038099 </t>
  </si>
  <si>
    <t xml:space="preserve"> 1,34</t>
  </si>
  <si>
    <t xml:space="preserve"> 3,2084014</t>
  </si>
  <si>
    <t xml:space="preserve"> 57,90</t>
  </si>
  <si>
    <t xml:space="preserve"> 57,1020750</t>
  </si>
  <si>
    <t xml:space="preserve"> 3,20</t>
  </si>
  <si>
    <t xml:space="preserve"> 45,36</t>
  </si>
  <si>
    <t xml:space="preserve"> 1.343,5515280</t>
  </si>
  <si>
    <t xml:space="preserve"> 0,13</t>
  </si>
  <si>
    <t xml:space="preserve"> 31,9747599</t>
  </si>
  <si>
    <t xml:space="preserve"> 5,39</t>
  </si>
  <si>
    <t xml:space="preserve"> 85,62</t>
  </si>
  <si>
    <t xml:space="preserve"> 34,9671977</t>
  </si>
  <si>
    <t xml:space="preserve"> 4,75</t>
  </si>
  <si>
    <t xml:space="preserve"> 157,15</t>
  </si>
  <si>
    <t xml:space="preserve"> 37,7551970</t>
  </si>
  <si>
    <t xml:space="preserve"> 3,66</t>
  </si>
  <si>
    <t xml:space="preserve"> 43,4932675</t>
  </si>
  <si>
    <t xml:space="preserve"> 3,17</t>
  </si>
  <si>
    <t xml:space="preserve"> 00010489 </t>
  </si>
  <si>
    <t xml:space="preserve"> 8,5799272</t>
  </si>
  <si>
    <t xml:space="preserve"> 15,51</t>
  </si>
  <si>
    <t xml:space="preserve"> 00004221 </t>
  </si>
  <si>
    <t xml:space="preserve"> 36,9799993</t>
  </si>
  <si>
    <t xml:space="preserve"> 3,57</t>
  </si>
  <si>
    <t xml:space="preserve"> 4,24</t>
  </si>
  <si>
    <t xml:space="preserve"> 1,0391797</t>
  </si>
  <si>
    <t xml:space="preserve"> 126,00</t>
  </si>
  <si>
    <t xml:space="preserve"> 12,3600433</t>
  </si>
  <si>
    <t xml:space="preserve"> 10,30</t>
  </si>
  <si>
    <t xml:space="preserve"> 00004755 </t>
  </si>
  <si>
    <t xml:space="preserve"> 7,1778662</t>
  </si>
  <si>
    <t xml:space="preserve"> 17,25</t>
  </si>
  <si>
    <t xml:space="preserve"> 13,35</t>
  </si>
  <si>
    <t xml:space="preserve"> 22,7960054</t>
  </si>
  <si>
    <t xml:space="preserve"> 5,23</t>
  </si>
  <si>
    <t xml:space="preserve"> 9,87</t>
  </si>
  <si>
    <t xml:space="preserve"> 00043461 </t>
  </si>
  <si>
    <t xml:space="preserve"> 0,24</t>
  </si>
  <si>
    <t xml:space="preserve"> 00004253 </t>
  </si>
  <si>
    <t xml:space="preserve"> 7,8484624</t>
  </si>
  <si>
    <t xml:space="preserve"> 14,95</t>
  </si>
  <si>
    <t xml:space="preserve"> 00004222 </t>
  </si>
  <si>
    <t xml:space="preserve"> 27,0562908</t>
  </si>
  <si>
    <t xml:space="preserve"> 4,19</t>
  </si>
  <si>
    <t xml:space="preserve"> 00004384 </t>
  </si>
  <si>
    <t xml:space="preserve"> 13,09</t>
  </si>
  <si>
    <t xml:space="preserve"> 00040864 </t>
  </si>
  <si>
    <t xml:space="preserve"> 13,07</t>
  </si>
  <si>
    <t xml:space="preserve"> 00038116 </t>
  </si>
  <si>
    <t xml:space="preserve"> 5,10</t>
  </si>
  <si>
    <t xml:space="preserve"> 7,6218635</t>
  </si>
  <si>
    <t xml:space="preserve"> 12,93</t>
  </si>
  <si>
    <t xml:space="preserve"> 10,63</t>
  </si>
  <si>
    <t xml:space="preserve"> 00011684 </t>
  </si>
  <si>
    <t xml:space="preserve"> 23,83</t>
  </si>
  <si>
    <t xml:space="preserve"> 2,7777483</t>
  </si>
  <si>
    <t xml:space="preserve"> 34,13</t>
  </si>
  <si>
    <t xml:space="preserve"> 26,3132290</t>
  </si>
  <si>
    <t xml:space="preserve"> 3,58</t>
  </si>
  <si>
    <t xml:space="preserve"> 2,59</t>
  </si>
  <si>
    <t xml:space="preserve"> 23,19</t>
  </si>
  <si>
    <t xml:space="preserve"> 25,3899578</t>
  </si>
  <si>
    <t xml:space="preserve"> 3,64</t>
  </si>
  <si>
    <t xml:space="preserve"> 11,31</t>
  </si>
  <si>
    <t xml:space="preserve"> 00037329 </t>
  </si>
  <si>
    <t xml:space="preserve"> 1,1336052</t>
  </si>
  <si>
    <t xml:space="preserve"> 79,15</t>
  </si>
  <si>
    <t xml:space="preserve"> 26,3822045</t>
  </si>
  <si>
    <t xml:space="preserve"> 3,40</t>
  </si>
  <si>
    <t xml:space="preserve"> 4,45</t>
  </si>
  <si>
    <t xml:space="preserve"> 88,15</t>
  </si>
  <si>
    <t xml:space="preserve"> 2,9976337</t>
  </si>
  <si>
    <t xml:space="preserve"> 29,28</t>
  </si>
  <si>
    <t xml:space="preserve"> 2,81</t>
  </si>
  <si>
    <t xml:space="preserve"> 5,3763500</t>
  </si>
  <si>
    <t xml:space="preserve"> 16,00</t>
  </si>
  <si>
    <t xml:space="preserve"> 591,8360910</t>
  </si>
  <si>
    <t xml:space="preserve"> 0,14</t>
  </si>
  <si>
    <t xml:space="preserve"> 00010535 </t>
  </si>
  <si>
    <t xml:space="preserve"> 0,0238684</t>
  </si>
  <si>
    <t xml:space="preserve"> 3.414,00</t>
  </si>
  <si>
    <t xml:space="preserve"> 10,9913237</t>
  </si>
  <si>
    <t xml:space="preserve"> 7,10</t>
  </si>
  <si>
    <t xml:space="preserve"> 15,5826994</t>
  </si>
  <si>
    <t xml:space="preserve"> 4,81</t>
  </si>
  <si>
    <t xml:space="preserve"> 4,1217464</t>
  </si>
  <si>
    <t xml:space="preserve"> 17,59</t>
  </si>
  <si>
    <t xml:space="preserve"> 00004254 </t>
  </si>
  <si>
    <t xml:space="preserve"> 3,7131433</t>
  </si>
  <si>
    <t xml:space="preserve"> 19,44</t>
  </si>
  <si>
    <t xml:space="preserve"> 5,24</t>
  </si>
  <si>
    <t xml:space="preserve"> 5,12</t>
  </si>
  <si>
    <t xml:space="preserve"> 00000242 </t>
  </si>
  <si>
    <t xml:space="preserve"> 4,2348766</t>
  </si>
  <si>
    <t xml:space="preserve"> 15,61</t>
  </si>
  <si>
    <t xml:space="preserve"> 65,21</t>
  </si>
  <si>
    <t xml:space="preserve"> 43,9652949</t>
  </si>
  <si>
    <t xml:space="preserve"> 16,05</t>
  </si>
  <si>
    <t xml:space="preserve"> 00006148 </t>
  </si>
  <si>
    <t xml:space="preserve"> 6,88</t>
  </si>
  <si>
    <t xml:space="preserve"> 29,6628649</t>
  </si>
  <si>
    <t xml:space="preserve"> 1,93</t>
  </si>
  <si>
    <t xml:space="preserve"> 00043475 </t>
  </si>
  <si>
    <t xml:space="preserve"> 14,26</t>
  </si>
  <si>
    <t xml:space="preserve"> 2,6838814</t>
  </si>
  <si>
    <t xml:space="preserve"> 21,20</t>
  </si>
  <si>
    <t xml:space="preserve"> 3,5652777</t>
  </si>
  <si>
    <t xml:space="preserve"> 15,90</t>
  </si>
  <si>
    <t xml:space="preserve"> 46,5574487</t>
  </si>
  <si>
    <t xml:space="preserve"> 00039808 </t>
  </si>
  <si>
    <t xml:space="preserve"> 54,91</t>
  </si>
  <si>
    <t xml:space="preserve"> 00038112 </t>
  </si>
  <si>
    <t xml:space="preserve"> 6,08</t>
  </si>
  <si>
    <t xml:space="preserve"> 00013458 </t>
  </si>
  <si>
    <t xml:space="preserve"> 0,0048251</t>
  </si>
  <si>
    <t xml:space="preserve"> 11.158,36</t>
  </si>
  <si>
    <t xml:space="preserve"> 00037752 </t>
  </si>
  <si>
    <t xml:space="preserve"> 0,0001967</t>
  </si>
  <si>
    <t xml:space="preserve"> 267.693,36</t>
  </si>
  <si>
    <t xml:space="preserve"> 00020020 </t>
  </si>
  <si>
    <t xml:space="preserve"> 3,9207907</t>
  </si>
  <si>
    <t xml:space="preserve"> 13,42</t>
  </si>
  <si>
    <t xml:space="preserve"> 13,11</t>
  </si>
  <si>
    <t xml:space="preserve"> 4,7830943</t>
  </si>
  <si>
    <t xml:space="preserve"> 10,68</t>
  </si>
  <si>
    <t xml:space="preserve"> 33,8133086</t>
  </si>
  <si>
    <t xml:space="preserve"> 1,50</t>
  </si>
  <si>
    <t xml:space="preserve"> 00006127 </t>
  </si>
  <si>
    <t xml:space="preserve"> 4,0376128</t>
  </si>
  <si>
    <t xml:space="preserve"> 12,22</t>
  </si>
  <si>
    <t xml:space="preserve"> 16,34</t>
  </si>
  <si>
    <t xml:space="preserve"> 24,47</t>
  </si>
  <si>
    <t xml:space="preserve"> 11,06</t>
  </si>
  <si>
    <t xml:space="preserve"> 4,74</t>
  </si>
  <si>
    <t xml:space="preserve"> 42,45</t>
  </si>
  <si>
    <t xml:space="preserve"> 21,13</t>
  </si>
  <si>
    <t xml:space="preserve"> 7,4940844</t>
  </si>
  <si>
    <t xml:space="preserve"> 5,56</t>
  </si>
  <si>
    <t xml:space="preserve"> 13,75</t>
  </si>
  <si>
    <t xml:space="preserve"> 37,26</t>
  </si>
  <si>
    <t xml:space="preserve"> 3,0418658</t>
  </si>
  <si>
    <t xml:space="preserve"> 11,94</t>
  </si>
  <si>
    <t xml:space="preserve"> 8,41</t>
  </si>
  <si>
    <t xml:space="preserve"> 2,93</t>
  </si>
  <si>
    <t xml:space="preserve"> 49,5319007</t>
  </si>
  <si>
    <t xml:space="preserve"> 00038114 </t>
  </si>
  <si>
    <t xml:space="preserve"> 15,77</t>
  </si>
  <si>
    <t xml:space="preserve"> 6,07</t>
  </si>
  <si>
    <t xml:space="preserve"> 3,29</t>
  </si>
  <si>
    <t xml:space="preserve"> 14,74</t>
  </si>
  <si>
    <t xml:space="preserve"> 4,82</t>
  </si>
  <si>
    <t xml:space="preserve"> 2,19</t>
  </si>
  <si>
    <t xml:space="preserve"> 00037760 </t>
  </si>
  <si>
    <t xml:space="preserve"> 0,0001003</t>
  </si>
  <si>
    <t xml:space="preserve"> 281.902,46</t>
  </si>
  <si>
    <t xml:space="preserve"> 00006141 </t>
  </si>
  <si>
    <t xml:space="preserve"> 3,09</t>
  </si>
  <si>
    <t xml:space="preserve"> 00007604 </t>
  </si>
  <si>
    <t xml:space="preserve"> 13,76</t>
  </si>
  <si>
    <t xml:space="preserve"> 2,49</t>
  </si>
  <si>
    <t xml:space="preserve"> 00006153 </t>
  </si>
  <si>
    <t xml:space="preserve"> 2,48</t>
  </si>
  <si>
    <t xml:space="preserve"> 00006146 </t>
  </si>
  <si>
    <t xml:space="preserve"> 12,35</t>
  </si>
  <si>
    <t xml:space="preserve"> 00002438 </t>
  </si>
  <si>
    <t xml:space="preserve"> 1,2296958</t>
  </si>
  <si>
    <t xml:space="preserve"> 19,75</t>
  </si>
  <si>
    <t xml:space="preserve"> 00037747 </t>
  </si>
  <si>
    <t xml:space="preserve"> 0,0000749</t>
  </si>
  <si>
    <t xml:space="preserve"> 311.764,37</t>
  </si>
  <si>
    <t xml:space="preserve"> 5,65</t>
  </si>
  <si>
    <t xml:space="preserve"> 00036397 </t>
  </si>
  <si>
    <t xml:space="preserve"> 0,0016009</t>
  </si>
  <si>
    <t xml:space="preserve"> 13.887,45</t>
  </si>
  <si>
    <t xml:space="preserve"> 5,47</t>
  </si>
  <si>
    <t xml:space="preserve"> 4,0377411</t>
  </si>
  <si>
    <t xml:space="preserve"> 5,35</t>
  </si>
  <si>
    <t xml:space="preserve"> 20,25</t>
  </si>
  <si>
    <t xml:space="preserve"> 1,71</t>
  </si>
  <si>
    <t xml:space="preserve"> 9,35</t>
  </si>
  <si>
    <t xml:space="preserve"> 00013896 </t>
  </si>
  <si>
    <t xml:space="preserve"> 0,0075821</t>
  </si>
  <si>
    <t xml:space="preserve"> 2.449,04</t>
  </si>
  <si>
    <t xml:space="preserve"> 5,62</t>
  </si>
  <si>
    <t xml:space="preserve"> 15,43</t>
  </si>
  <si>
    <t xml:space="preserve"> 3,70</t>
  </si>
  <si>
    <t xml:space="preserve"> 0,73</t>
  </si>
  <si>
    <t xml:space="preserve"> 1,1873827</t>
  </si>
  <si>
    <t xml:space="preserve"> 11,64</t>
  </si>
  <si>
    <t xml:space="preserve"> 22,9818587</t>
  </si>
  <si>
    <t xml:space="preserve"> 2,13</t>
  </si>
  <si>
    <t xml:space="preserve"> 3,15</t>
  </si>
  <si>
    <t xml:space="preserve"> 1,04</t>
  </si>
  <si>
    <t xml:space="preserve"> 00004093 </t>
  </si>
  <si>
    <t xml:space="preserve"> 0,8623695</t>
  </si>
  <si>
    <t xml:space="preserve"> 14,24</t>
  </si>
  <si>
    <t xml:space="preserve"> 00001214 </t>
  </si>
  <si>
    <t xml:space="preserve"> 0,7705760</t>
  </si>
  <si>
    <t xml:space="preserve"> 00037733 </t>
  </si>
  <si>
    <t xml:space="preserve"> 0,0002971</t>
  </si>
  <si>
    <t xml:space="preserve"> 35.577,62</t>
  </si>
  <si>
    <t xml:space="preserve"> 0,44</t>
  </si>
  <si>
    <t xml:space="preserve"> 3,46</t>
  </si>
  <si>
    <t xml:space="preserve"> 16,9865912</t>
  </si>
  <si>
    <t xml:space="preserve"> 0,61</t>
  </si>
  <si>
    <t xml:space="preserve"> 00043482 </t>
  </si>
  <si>
    <t xml:space="preserve"> 16,4869856</t>
  </si>
  <si>
    <t xml:space="preserve"> 00043486 </t>
  </si>
  <si>
    <t xml:space="preserve"> 0,57</t>
  </si>
  <si>
    <t xml:space="preserve"> 1,64</t>
  </si>
  <si>
    <t xml:space="preserve"> 8,12</t>
  </si>
  <si>
    <t xml:space="preserve"> 3,99</t>
  </si>
  <si>
    <t xml:space="preserve"> 0,94</t>
  </si>
  <si>
    <t xml:space="preserve"> 7,37</t>
  </si>
  <si>
    <t xml:space="preserve"> 1,83</t>
  </si>
  <si>
    <t xml:space="preserve"> 00043464 </t>
  </si>
  <si>
    <t xml:space="preserve"> 0,01</t>
  </si>
  <si>
    <t xml:space="preserve"> 0,71</t>
  </si>
  <si>
    <t xml:space="preserve"> 0,6594794</t>
  </si>
  <si>
    <t xml:space="preserve"> 0,5827400</t>
  </si>
  <si>
    <t xml:space="preserve"> 11,74</t>
  </si>
  <si>
    <t xml:space="preserve"> 00006138 </t>
  </si>
  <si>
    <t xml:space="preserve"> 1,68</t>
  </si>
  <si>
    <t xml:space="preserve"> 1,9344730</t>
  </si>
  <si>
    <t xml:space="preserve"> 0,1330150</t>
  </si>
  <si>
    <t xml:space="preserve"> 49,45</t>
  </si>
  <si>
    <t xml:space="preserve"> 1,0161978</t>
  </si>
  <si>
    <t xml:space="preserve"> 6,32</t>
  </si>
  <si>
    <t xml:space="preserve"> 3,05</t>
  </si>
  <si>
    <t xml:space="preserve"> 6,02</t>
  </si>
  <si>
    <t xml:space="preserve"> 00043474 </t>
  </si>
  <si>
    <t xml:space="preserve"> 1,45</t>
  </si>
  <si>
    <t xml:space="preserve"> 0,7993690</t>
  </si>
  <si>
    <t xml:space="preserve"> 6,41</t>
  </si>
  <si>
    <t xml:space="preserve"> 2,44</t>
  </si>
  <si>
    <t xml:space="preserve"> 0,79</t>
  </si>
  <si>
    <t xml:space="preserve"> 4,34</t>
  </si>
  <si>
    <t xml:space="preserve"> 00037736 </t>
  </si>
  <si>
    <t xml:space="preserve"> 57.000,00</t>
  </si>
  <si>
    <t xml:space="preserve"> 00014618 </t>
  </si>
  <si>
    <t xml:space="preserve"> 0,0038658</t>
  </si>
  <si>
    <t xml:space="preserve"> 1.047,62</t>
  </si>
  <si>
    <t xml:space="preserve"> 3,73</t>
  </si>
  <si>
    <t xml:space="preserve"> 0,1838549</t>
  </si>
  <si>
    <t xml:space="preserve"> 18,38</t>
  </si>
  <si>
    <t xml:space="preserve"> 00036487 </t>
  </si>
  <si>
    <t xml:space="preserve"> 0,0007513</t>
  </si>
  <si>
    <t xml:space="preserve"> 4.455,93</t>
  </si>
  <si>
    <t xml:space="preserve"> 00036531 </t>
  </si>
  <si>
    <t xml:space="preserve"> 0,0000121</t>
  </si>
  <si>
    <t xml:space="preserve"> 256.615,50</t>
  </si>
  <si>
    <t xml:space="preserve"> 0,2292191</t>
  </si>
  <si>
    <t xml:space="preserve"> 12,76</t>
  </si>
  <si>
    <t xml:space="preserve"> 00004234 </t>
  </si>
  <si>
    <t xml:space="preserve"> 0,1534827</t>
  </si>
  <si>
    <t xml:space="preserve"> 17,31</t>
  </si>
  <si>
    <t xml:space="preserve"> 2,36</t>
  </si>
  <si>
    <t xml:space="preserve"> 0,74</t>
  </si>
  <si>
    <t xml:space="preserve"> 0,6494873</t>
  </si>
  <si>
    <t xml:space="preserve"> 2,10</t>
  </si>
  <si>
    <t xml:space="preserve"> 0,0192628</t>
  </si>
  <si>
    <t xml:space="preserve"> 45,87</t>
  </si>
  <si>
    <t xml:space="preserve"> 00043458 </t>
  </si>
  <si>
    <t xml:space="preserve"> 0,04</t>
  </si>
  <si>
    <t xml:space="preserve"> 00020247 </t>
  </si>
  <si>
    <t xml:space="preserve"> 0,0545283</t>
  </si>
  <si>
    <t xml:space="preserve"> 11,60</t>
  </si>
  <si>
    <t xml:space="preserve"> 0,0799369</t>
  </si>
  <si>
    <t xml:space="preserve"> 7,87</t>
  </si>
  <si>
    <t xml:space="preserve"> 0,70</t>
  </si>
  <si>
    <t xml:space="preserve"> 0,31</t>
  </si>
  <si>
    <t xml:space="preserve"> 00043462 </t>
  </si>
  <si>
    <t xml:space="preserve"> 0,0649487</t>
  </si>
  <si>
    <t xml:space="preserve"> 2,00</t>
  </si>
  <si>
    <t xml:space="preserve"> 0,17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</si>
</sst>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0"/>
    <numFmt numFmtId="165" formatCode="dd\-mmm\-yy;@"/>
    <numFmt numFmtId="166" formatCode="_(* #,##0.00_);_(* \(#,##0.00\);_(* \-??_);_(@_)"/>
    <numFmt numFmtId="167" formatCode="0.00000%"/>
    <numFmt numFmtId="168" formatCode="0.0000"/>
    <numFmt numFmtId="169" formatCode="0.000"/>
    <numFmt numFmtId="170" formatCode="0.0"/>
    <numFmt numFmtId="171" formatCode="_-&quot;R$&quot;* #,##0.00_-;\-&quot;R$&quot;* #,##0.00_-;_-&quot;R$&quot;* &quot;-&quot;??_-;_-@_-"/>
    <numFmt numFmtId="172" formatCode="_-* #,##0.000_-;\-* #,##0.000_-;_-* &quot;-&quot;??_-;_-@_-"/>
  </numFmts>
  <fonts count="46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1"/>
    </font>
    <font>
      <sz val="12"/>
      <name val="Arial"/>
      <family val="1"/>
    </font>
    <font>
      <b/>
      <sz val="12"/>
      <name val="Arial"/>
      <family val="2"/>
    </font>
    <font>
      <sz val="8"/>
      <name val="Arial"/>
      <family val="1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Verdana"/>
      <family val="2"/>
    </font>
    <font>
      <b/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7F3DF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indexed="64"/>
      </right>
      <top/>
      <bottom style="thin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CCCCC"/>
      </right>
      <top style="thin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indexed="64"/>
      </right>
      <top style="thin">
        <color indexed="64"/>
      </top>
      <bottom style="thin">
        <color rgb="FFCCCCCC"/>
      </bottom>
      <diagonal/>
    </border>
    <border>
      <left style="thin">
        <color indexed="64"/>
      </left>
      <right style="thin">
        <color rgb="FFCCCCCC"/>
      </right>
      <top style="thin">
        <color rgb="FFCCCCCC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indexed="64"/>
      </bottom>
      <diagonal/>
    </border>
    <border>
      <left style="thin">
        <color rgb="FFCCCCCC"/>
      </left>
      <right style="thin">
        <color indexed="64"/>
      </right>
      <top style="thin">
        <color rgb="FFCCCCCC"/>
      </top>
      <bottom style="thin">
        <color indexed="64"/>
      </bottom>
      <diagonal/>
    </border>
    <border>
      <left style="thin">
        <color indexed="64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indexed="64"/>
      </right>
      <top style="thin">
        <color rgb="FFCCCCCC"/>
      </top>
      <bottom/>
      <diagonal/>
    </border>
    <border>
      <left style="thin">
        <color indexed="64"/>
      </left>
      <right style="thin">
        <color rgb="FFCCCCCC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indexed="64"/>
      </left>
      <right style="thin">
        <color rgb="FFCCCCCC"/>
      </right>
      <top style="thin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rgb="FFFF5500"/>
      </bottom>
      <diagonal/>
    </border>
    <border>
      <left/>
      <right style="thin">
        <color indexed="64"/>
      </right>
      <top style="thin">
        <color indexed="64"/>
      </top>
      <bottom style="thick">
        <color rgb="FFFF5500"/>
      </bottom>
      <diagonal/>
    </border>
    <border>
      <left/>
      <right style="thin">
        <color indexed="64"/>
      </right>
      <top/>
      <bottom style="thick">
        <color rgb="FFFF5500"/>
      </bottom>
      <diagonal/>
    </border>
    <border>
      <left style="thin">
        <color indexed="64"/>
      </left>
      <right style="thin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/>
      <top style="thin">
        <color indexed="64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indexed="64"/>
      </bottom>
      <diagonal/>
    </border>
    <border>
      <left style="thin">
        <color rgb="FFCCCCCC"/>
      </left>
      <right style="thin">
        <color indexed="64"/>
      </right>
      <top style="thin">
        <color indexed="64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CCCCCC"/>
      </left>
      <right style="thin">
        <color indexed="64"/>
      </right>
      <top/>
      <bottom style="thin">
        <color indexed="64"/>
      </bottom>
      <diagonal/>
    </border>
    <border>
      <left style="thin">
        <color rgb="FFCCCCCC"/>
      </left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5" fillId="0" borderId="0" applyFont="0" applyFill="0" applyBorder="0" applyAlignment="0" applyProtection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166" fontId="18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8" fillId="0" borderId="0"/>
    <xf numFmtId="0" fontId="43" fillId="0" borderId="0"/>
  </cellStyleXfs>
  <cellXfs count="470">
    <xf numFmtId="0" fontId="0" fillId="0" borderId="0" xfId="0"/>
    <xf numFmtId="0" fontId="6" fillId="6" borderId="9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14" fontId="17" fillId="17" borderId="0" xfId="0" applyNumberFormat="1" applyFont="1" applyFill="1" applyAlignment="1">
      <alignment horizontal="left" vertical="center"/>
    </xf>
    <xf numFmtId="0" fontId="3" fillId="2" borderId="5" xfId="0" applyFont="1" applyFill="1" applyBorder="1" applyAlignment="1">
      <alignment vertical="top" wrapText="1"/>
    </xf>
    <xf numFmtId="0" fontId="17" fillId="17" borderId="4" xfId="0" applyFont="1" applyFill="1" applyBorder="1" applyAlignment="1">
      <alignment horizontal="right" vertical="center"/>
    </xf>
    <xf numFmtId="0" fontId="17" fillId="17" borderId="5" xfId="0" applyFont="1" applyFill="1" applyBorder="1" applyAlignment="1">
      <alignment horizontal="left" vertical="center"/>
    </xf>
    <xf numFmtId="14" fontId="17" fillId="17" borderId="5" xfId="0" applyNumberFormat="1" applyFont="1" applyFill="1" applyBorder="1" applyAlignment="1">
      <alignment horizontal="right" vertical="center"/>
    </xf>
    <xf numFmtId="14" fontId="21" fillId="17" borderId="6" xfId="0" applyNumberFormat="1" applyFont="1" applyFill="1" applyBorder="1" applyAlignment="1">
      <alignment horizontal="left" vertical="center"/>
    </xf>
    <xf numFmtId="0" fontId="17" fillId="17" borderId="7" xfId="0" applyFont="1" applyFill="1" applyBorder="1" applyAlignment="1">
      <alignment horizontal="right" vertical="center"/>
    </xf>
    <xf numFmtId="0" fontId="17" fillId="17" borderId="0" xfId="0" applyFont="1" applyFill="1" applyBorder="1" applyAlignment="1">
      <alignment horizontal="left" vertical="center"/>
    </xf>
    <xf numFmtId="14" fontId="17" fillId="17" borderId="0" xfId="0" applyNumberFormat="1" applyFont="1" applyFill="1" applyBorder="1" applyAlignment="1">
      <alignment horizontal="left" vertical="center"/>
    </xf>
    <xf numFmtId="14" fontId="17" fillId="17" borderId="0" xfId="0" applyNumberFormat="1" applyFont="1" applyFill="1" applyBorder="1" applyAlignment="1">
      <alignment horizontal="right" vertical="center"/>
    </xf>
    <xf numFmtId="17" fontId="21" fillId="17" borderId="8" xfId="0" applyNumberFormat="1" applyFont="1" applyFill="1" applyBorder="1" applyAlignment="1">
      <alignment horizontal="left" vertical="center"/>
    </xf>
    <xf numFmtId="14" fontId="21" fillId="17" borderId="8" xfId="0" applyNumberFormat="1" applyFont="1" applyFill="1" applyBorder="1" applyAlignment="1">
      <alignment horizontal="left" vertical="center"/>
    </xf>
    <xf numFmtId="14" fontId="17" fillId="17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vertical="top" wrapText="1"/>
    </xf>
    <xf numFmtId="44" fontId="7" fillId="7" borderId="1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14" fontId="21" fillId="17" borderId="0" xfId="0" applyNumberFormat="1" applyFont="1" applyFill="1" applyBorder="1" applyAlignment="1">
      <alignment horizontal="left" vertical="center"/>
    </xf>
    <xf numFmtId="0" fontId="17" fillId="17" borderId="11" xfId="0" applyFont="1" applyFill="1" applyBorder="1" applyAlignment="1">
      <alignment horizontal="right" vertical="center"/>
    </xf>
    <xf numFmtId="14" fontId="17" fillId="17" borderId="12" xfId="0" applyNumberFormat="1" applyFont="1" applyFill="1" applyBorder="1" applyAlignment="1">
      <alignment horizontal="left" vertical="center"/>
    </xf>
    <xf numFmtId="14" fontId="21" fillId="17" borderId="13" xfId="0" applyNumberFormat="1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0" fillId="0" borderId="0" xfId="0"/>
    <xf numFmtId="0" fontId="3" fillId="16" borderId="2" xfId="0" applyFont="1" applyFill="1" applyBorder="1" applyAlignment="1">
      <alignment horizontal="left" vertical="top" wrapText="1"/>
    </xf>
    <xf numFmtId="0" fontId="3" fillId="16" borderId="2" xfId="0" applyFont="1" applyFill="1" applyBorder="1" applyAlignment="1">
      <alignment horizontal="center" vertical="top" wrapText="1"/>
    </xf>
    <xf numFmtId="0" fontId="3" fillId="16" borderId="2" xfId="0" applyFont="1" applyFill="1" applyBorder="1" applyAlignment="1">
      <alignment horizontal="right" vertical="top" wrapText="1"/>
    </xf>
    <xf numFmtId="0" fontId="6" fillId="14" borderId="2" xfId="0" applyFont="1" applyFill="1" applyBorder="1" applyAlignment="1">
      <alignment horizontal="left" vertical="top" wrapText="1"/>
    </xf>
    <xf numFmtId="0" fontId="6" fillId="14" borderId="2" xfId="0" applyFont="1" applyFill="1" applyBorder="1" applyAlignment="1">
      <alignment horizontal="right" vertical="top" wrapText="1"/>
    </xf>
    <xf numFmtId="4" fontId="6" fillId="14" borderId="2" xfId="0" applyNumberFormat="1" applyFont="1" applyFill="1" applyBorder="1" applyAlignment="1">
      <alignment horizontal="right" vertical="top" wrapText="1"/>
    </xf>
    <xf numFmtId="0" fontId="9" fillId="15" borderId="2" xfId="0" applyFont="1" applyFill="1" applyBorder="1" applyAlignment="1">
      <alignment horizontal="left" vertical="top" wrapText="1"/>
    </xf>
    <xf numFmtId="0" fontId="9" fillId="15" borderId="2" xfId="0" applyFont="1" applyFill="1" applyBorder="1" applyAlignment="1">
      <alignment horizontal="center" vertical="top" wrapText="1"/>
    </xf>
    <xf numFmtId="0" fontId="9" fillId="15" borderId="2" xfId="0" applyFont="1" applyFill="1" applyBorder="1" applyAlignment="1">
      <alignment horizontal="right" vertical="top" wrapText="1"/>
    </xf>
    <xf numFmtId="4" fontId="9" fillId="15" borderId="2" xfId="0" applyNumberFormat="1" applyFont="1" applyFill="1" applyBorder="1" applyAlignment="1">
      <alignment horizontal="right" vertical="top" wrapText="1"/>
    </xf>
    <xf numFmtId="0" fontId="8" fillId="16" borderId="0" xfId="0" applyFont="1" applyFill="1" applyAlignment="1">
      <alignment horizontal="right" vertical="top" wrapText="1"/>
    </xf>
    <xf numFmtId="4" fontId="8" fillId="16" borderId="0" xfId="0" applyNumberFormat="1" applyFont="1" applyFill="1" applyAlignment="1">
      <alignment horizontal="right" vertical="top" wrapText="1"/>
    </xf>
    <xf numFmtId="0" fontId="16" fillId="0" borderId="0" xfId="0" applyFont="1" applyBorder="1" applyAlignment="1">
      <alignment vertical="center" wrapText="1"/>
    </xf>
    <xf numFmtId="14" fontId="21" fillId="17" borderId="5" xfId="0" applyNumberFormat="1" applyFont="1" applyFill="1" applyBorder="1" applyAlignment="1">
      <alignment horizontal="left" vertical="center"/>
    </xf>
    <xf numFmtId="14" fontId="21" fillId="17" borderId="12" xfId="0" applyNumberFormat="1" applyFont="1" applyFill="1" applyBorder="1" applyAlignment="1">
      <alignment horizontal="left" vertical="center"/>
    </xf>
    <xf numFmtId="14" fontId="17" fillId="17" borderId="13" xfId="0" applyNumberFormat="1" applyFont="1" applyFill="1" applyBorder="1" applyAlignment="1">
      <alignment horizontal="left" vertical="center"/>
    </xf>
    <xf numFmtId="0" fontId="3" fillId="16" borderId="20" xfId="0" applyFont="1" applyFill="1" applyBorder="1" applyAlignment="1">
      <alignment horizontal="left" vertical="top" wrapText="1"/>
    </xf>
    <xf numFmtId="0" fontId="3" fillId="16" borderId="22" xfId="0" applyFont="1" applyFill="1" applyBorder="1" applyAlignment="1">
      <alignment horizontal="right" vertical="top" wrapText="1"/>
    </xf>
    <xf numFmtId="0" fontId="6" fillId="14" borderId="9" xfId="0" applyFont="1" applyFill="1" applyBorder="1" applyAlignment="1">
      <alignment horizontal="left" vertical="top" wrapText="1"/>
    </xf>
    <xf numFmtId="0" fontId="9" fillId="15" borderId="9" xfId="0" applyFont="1" applyFill="1" applyBorder="1" applyAlignment="1">
      <alignment horizontal="left" vertical="top" wrapText="1"/>
    </xf>
    <xf numFmtId="0" fontId="9" fillId="15" borderId="24" xfId="0" applyFont="1" applyFill="1" applyBorder="1" applyAlignment="1">
      <alignment horizontal="left" vertical="top" wrapText="1"/>
    </xf>
    <xf numFmtId="0" fontId="9" fillId="15" borderId="24" xfId="0" applyFont="1" applyFill="1" applyBorder="1" applyAlignment="1">
      <alignment horizontal="center" vertical="top" wrapText="1"/>
    </xf>
    <xf numFmtId="44" fontId="6" fillId="14" borderId="2" xfId="0" applyNumberFormat="1" applyFont="1" applyFill="1" applyBorder="1" applyAlignment="1">
      <alignment horizontal="left" vertical="top" wrapText="1"/>
    </xf>
    <xf numFmtId="44" fontId="6" fillId="14" borderId="10" xfId="0" applyNumberFormat="1" applyFont="1" applyFill="1" applyBorder="1" applyAlignment="1">
      <alignment horizontal="right" vertical="top" wrapText="1"/>
    </xf>
    <xf numFmtId="44" fontId="9" fillId="15" borderId="2" xfId="0" applyNumberFormat="1" applyFont="1" applyFill="1" applyBorder="1" applyAlignment="1">
      <alignment horizontal="right" vertical="top" wrapText="1"/>
    </xf>
    <xf numFmtId="44" fontId="9" fillId="15" borderId="10" xfId="0" applyNumberFormat="1" applyFont="1" applyFill="1" applyBorder="1" applyAlignment="1">
      <alignment horizontal="right" vertical="top" wrapText="1"/>
    </xf>
    <xf numFmtId="44" fontId="9" fillId="15" borderId="24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16" borderId="4" xfId="0" applyFont="1" applyFill="1" applyBorder="1" applyAlignment="1">
      <alignment horizontal="center" vertical="top" wrapText="1"/>
    </xf>
    <xf numFmtId="0" fontId="10" fillId="16" borderId="6" xfId="0" applyFont="1" applyFill="1" applyBorder="1" applyAlignment="1">
      <alignment horizontal="center" vertical="top" wrapText="1"/>
    </xf>
    <xf numFmtId="0" fontId="8" fillId="16" borderId="0" xfId="0" applyFont="1" applyFill="1" applyBorder="1" applyAlignment="1">
      <alignment horizontal="center" vertical="top" wrapText="1"/>
    </xf>
    <xf numFmtId="0" fontId="20" fillId="0" borderId="0" xfId="2" applyFont="1"/>
    <xf numFmtId="10" fontId="18" fillId="17" borderId="0" xfId="4" applyNumberFormat="1" applyFont="1" applyFill="1" applyBorder="1" applyAlignment="1">
      <alignment horizontal="left" vertical="center" wrapText="1"/>
    </xf>
    <xf numFmtId="167" fontId="21" fillId="17" borderId="8" xfId="0" applyNumberFormat="1" applyFont="1" applyFill="1" applyBorder="1" applyAlignment="1">
      <alignment horizontal="left" vertical="center"/>
    </xf>
    <xf numFmtId="0" fontId="17" fillId="17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 wrapText="1"/>
    </xf>
    <xf numFmtId="14" fontId="17" fillId="17" borderId="12" xfId="0" applyNumberFormat="1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top" wrapText="1"/>
    </xf>
    <xf numFmtId="14" fontId="17" fillId="17" borderId="5" xfId="0" applyNumberFormat="1" applyFont="1" applyFill="1" applyBorder="1" applyAlignment="1">
      <alignment horizontal="right" vertical="center" wrapText="1"/>
    </xf>
    <xf numFmtId="14" fontId="17" fillId="17" borderId="12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4" fontId="3" fillId="16" borderId="8" xfId="0" applyNumberFormat="1" applyFont="1" applyFill="1" applyBorder="1" applyAlignment="1">
      <alignment vertical="top" wrapText="1"/>
    </xf>
    <xf numFmtId="164" fontId="9" fillId="15" borderId="2" xfId="0" applyNumberFormat="1" applyFont="1" applyFill="1" applyBorder="1" applyAlignment="1">
      <alignment horizontal="right" vertical="top" wrapText="1"/>
    </xf>
    <xf numFmtId="0" fontId="10" fillId="8" borderId="2" xfId="0" applyFont="1" applyFill="1" applyBorder="1" applyAlignment="1">
      <alignment horizontal="left" vertical="top" wrapText="1"/>
    </xf>
    <xf numFmtId="0" fontId="10" fillId="8" borderId="2" xfId="0" applyFont="1" applyFill="1" applyBorder="1" applyAlignment="1">
      <alignment horizontal="right" vertical="top" wrapText="1"/>
    </xf>
    <xf numFmtId="0" fontId="10" fillId="8" borderId="2" xfId="0" applyFont="1" applyFill="1" applyBorder="1" applyAlignment="1">
      <alignment horizontal="center" vertical="top" wrapText="1"/>
    </xf>
    <xf numFmtId="164" fontId="10" fillId="8" borderId="2" xfId="0" applyNumberFormat="1" applyFont="1" applyFill="1" applyBorder="1" applyAlignment="1">
      <alignment horizontal="right" vertical="top" wrapText="1"/>
    </xf>
    <xf numFmtId="4" fontId="10" fillId="8" borderId="2" xfId="0" applyNumberFormat="1" applyFont="1" applyFill="1" applyBorder="1" applyAlignment="1">
      <alignment horizontal="right" vertical="top" wrapText="1"/>
    </xf>
    <xf numFmtId="0" fontId="10" fillId="16" borderId="0" xfId="0" applyFont="1" applyFill="1" applyAlignment="1">
      <alignment horizontal="right" vertical="top" wrapText="1"/>
    </xf>
    <xf numFmtId="4" fontId="10" fillId="16" borderId="0" xfId="0" applyNumberFormat="1" applyFont="1" applyFill="1" applyAlignment="1">
      <alignment horizontal="right" vertical="top" wrapText="1"/>
    </xf>
    <xf numFmtId="164" fontId="8" fillId="16" borderId="0" xfId="0" applyNumberFormat="1" applyFont="1" applyFill="1" applyAlignment="1">
      <alignment horizontal="right" vertical="top" wrapText="1"/>
    </xf>
    <xf numFmtId="0" fontId="9" fillId="15" borderId="1" xfId="0" applyFont="1" applyFill="1" applyBorder="1" applyAlignment="1">
      <alignment horizontal="left" vertical="top" wrapText="1"/>
    </xf>
    <xf numFmtId="0" fontId="10" fillId="9" borderId="2" xfId="0" applyFont="1" applyFill="1" applyBorder="1" applyAlignment="1">
      <alignment horizontal="left" vertical="top" wrapText="1"/>
    </xf>
    <xf numFmtId="0" fontId="10" fillId="9" borderId="2" xfId="0" applyFont="1" applyFill="1" applyBorder="1" applyAlignment="1">
      <alignment horizontal="right" vertical="top" wrapText="1"/>
    </xf>
    <xf numFmtId="0" fontId="10" fillId="9" borderId="2" xfId="0" applyFont="1" applyFill="1" applyBorder="1" applyAlignment="1">
      <alignment horizontal="center" vertical="top" wrapText="1"/>
    </xf>
    <xf numFmtId="164" fontId="10" fillId="9" borderId="2" xfId="0" applyNumberFormat="1" applyFont="1" applyFill="1" applyBorder="1" applyAlignment="1">
      <alignment horizontal="right" vertical="top" wrapText="1"/>
    </xf>
    <xf numFmtId="4" fontId="10" fillId="9" borderId="2" xfId="0" applyNumberFormat="1" applyFont="1" applyFill="1" applyBorder="1" applyAlignment="1">
      <alignment horizontal="right" vertical="top" wrapText="1"/>
    </xf>
    <xf numFmtId="0" fontId="6" fillId="14" borderId="15" xfId="0" applyFont="1" applyFill="1" applyBorder="1" applyAlignment="1">
      <alignment horizontal="left" vertical="top" wrapText="1"/>
    </xf>
    <xf numFmtId="0" fontId="6" fillId="14" borderId="15" xfId="0" applyFont="1" applyFill="1" applyBorder="1" applyAlignment="1">
      <alignment horizontal="right" vertical="top" wrapText="1"/>
    </xf>
    <xf numFmtId="4" fontId="6" fillId="14" borderId="15" xfId="0" applyNumberFormat="1" applyFont="1" applyFill="1" applyBorder="1" applyAlignment="1">
      <alignment horizontal="right" vertical="top" wrapText="1"/>
    </xf>
    <xf numFmtId="0" fontId="9" fillId="15" borderId="26" xfId="0" applyFont="1" applyFill="1" applyBorder="1" applyAlignment="1">
      <alignment horizontal="left" vertical="top" wrapText="1"/>
    </xf>
    <xf numFmtId="0" fontId="9" fillId="15" borderId="27" xfId="0" applyFont="1" applyFill="1" applyBorder="1" applyAlignment="1">
      <alignment horizontal="center" vertical="top" wrapText="1"/>
    </xf>
    <xf numFmtId="0" fontId="9" fillId="15" borderId="27" xfId="0" applyFont="1" applyFill="1" applyBorder="1" applyAlignment="1">
      <alignment horizontal="left" vertical="top" wrapText="1"/>
    </xf>
    <xf numFmtId="4" fontId="9" fillId="15" borderId="27" xfId="0" applyNumberFormat="1" applyFont="1" applyFill="1" applyBorder="1" applyAlignment="1">
      <alignment horizontal="right" vertical="top" wrapText="1"/>
    </xf>
    <xf numFmtId="44" fontId="9" fillId="15" borderId="27" xfId="0" applyNumberFormat="1" applyFont="1" applyFill="1" applyBorder="1" applyAlignment="1">
      <alignment horizontal="right" vertical="top" wrapText="1"/>
    </xf>
    <xf numFmtId="44" fontId="9" fillId="15" borderId="28" xfId="0" applyNumberFormat="1" applyFont="1" applyFill="1" applyBorder="1" applyAlignment="1">
      <alignment horizontal="right" vertical="top" wrapText="1"/>
    </xf>
    <xf numFmtId="0" fontId="6" fillId="6" borderId="26" xfId="0" applyFont="1" applyFill="1" applyBorder="1" applyAlignment="1">
      <alignment horizontal="left" vertical="top" wrapText="1"/>
    </xf>
    <xf numFmtId="44" fontId="7" fillId="7" borderId="28" xfId="0" applyNumberFormat="1" applyFont="1" applyFill="1" applyBorder="1" applyAlignment="1">
      <alignment horizontal="right" vertical="top" wrapText="1"/>
    </xf>
    <xf numFmtId="0" fontId="14" fillId="13" borderId="4" xfId="0" applyFont="1" applyFill="1" applyBorder="1" applyAlignment="1">
      <alignment horizontal="center" vertical="top" wrapText="1"/>
    </xf>
    <xf numFmtId="0" fontId="14" fillId="13" borderId="5" xfId="0" applyFont="1" applyFill="1" applyBorder="1" applyAlignment="1">
      <alignment horizontal="center" vertical="top" wrapText="1"/>
    </xf>
    <xf numFmtId="0" fontId="14" fillId="13" borderId="6" xfId="0" applyFont="1" applyFill="1" applyBorder="1" applyAlignment="1">
      <alignment horizontal="center" vertical="top" wrapText="1"/>
    </xf>
    <xf numFmtId="44" fontId="13" fillId="12" borderId="8" xfId="0" applyNumberFormat="1" applyFont="1" applyFill="1" applyBorder="1" applyAlignment="1">
      <alignment vertical="top" wrapText="1"/>
    </xf>
    <xf numFmtId="0" fontId="3" fillId="16" borderId="0" xfId="0" applyFont="1" applyFill="1" applyBorder="1" applyAlignment="1">
      <alignment vertical="top" wrapText="1"/>
    </xf>
    <xf numFmtId="0" fontId="0" fillId="0" borderId="7" xfId="0" applyBorder="1"/>
    <xf numFmtId="0" fontId="3" fillId="16" borderId="7" xfId="0" applyFont="1" applyFill="1" applyBorder="1" applyAlignment="1">
      <alignment vertical="top" wrapText="1"/>
    </xf>
    <xf numFmtId="0" fontId="3" fillId="16" borderId="30" xfId="0" applyFont="1" applyFill="1" applyBorder="1" applyAlignment="1">
      <alignment horizontal="left" vertical="top" wrapText="1"/>
    </xf>
    <xf numFmtId="0" fontId="3" fillId="16" borderId="30" xfId="0" applyFont="1" applyFill="1" applyBorder="1" applyAlignment="1">
      <alignment horizontal="right" vertical="top" wrapText="1"/>
    </xf>
    <xf numFmtId="0" fontId="3" fillId="16" borderId="31" xfId="0" applyFont="1" applyFill="1" applyBorder="1" applyAlignment="1">
      <alignment horizontal="right" vertical="top" wrapText="1"/>
    </xf>
    <xf numFmtId="0" fontId="3" fillId="16" borderId="29" xfId="0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right" vertical="top" wrapText="1"/>
    </xf>
    <xf numFmtId="0" fontId="10" fillId="16" borderId="5" xfId="0" applyFont="1" applyFill="1" applyBorder="1" applyAlignment="1">
      <alignment horizontal="center" vertical="top" wrapText="1"/>
    </xf>
    <xf numFmtId="9" fontId="6" fillId="14" borderId="2" xfId="0" applyNumberFormat="1" applyFont="1" applyFill="1" applyBorder="1" applyAlignment="1">
      <alignment horizontal="right" vertical="center" wrapText="1"/>
    </xf>
    <xf numFmtId="9" fontId="9" fillId="14" borderId="3" xfId="0" applyNumberFormat="1" applyFont="1" applyFill="1" applyBorder="1" applyAlignment="1">
      <alignment horizontal="right" vertical="center" wrapText="1"/>
    </xf>
    <xf numFmtId="44" fontId="6" fillId="14" borderId="2" xfId="0" applyNumberFormat="1" applyFont="1" applyFill="1" applyBorder="1" applyAlignment="1">
      <alignment horizontal="right" vertical="top" wrapText="1"/>
    </xf>
    <xf numFmtId="44" fontId="9" fillId="14" borderId="3" xfId="0" applyNumberFormat="1" applyFont="1" applyFill="1" applyBorder="1" applyAlignment="1">
      <alignment horizontal="right" vertical="top" wrapText="1"/>
    </xf>
    <xf numFmtId="44" fontId="9" fillId="14" borderId="0" xfId="0" applyNumberFormat="1" applyFont="1" applyFill="1" applyBorder="1" applyAlignment="1">
      <alignment horizontal="right" vertical="top" wrapText="1"/>
    </xf>
    <xf numFmtId="9" fontId="9" fillId="14" borderId="3" xfId="1" applyFont="1" applyFill="1" applyBorder="1" applyAlignment="1">
      <alignment horizontal="right" vertical="top" wrapText="1"/>
    </xf>
    <xf numFmtId="9" fontId="9" fillId="14" borderId="0" xfId="1" applyFont="1" applyFill="1" applyBorder="1" applyAlignment="1">
      <alignment horizontal="right" vertical="top" wrapText="1"/>
    </xf>
    <xf numFmtId="9" fontId="6" fillId="14" borderId="2" xfId="1" applyFont="1" applyFill="1" applyBorder="1" applyAlignment="1">
      <alignment horizontal="right" vertical="top" wrapText="1"/>
    </xf>
    <xf numFmtId="0" fontId="3" fillId="16" borderId="29" xfId="0" applyFont="1" applyFill="1" applyBorder="1" applyAlignment="1">
      <alignment horizontal="left" vertical="top" wrapText="1"/>
    </xf>
    <xf numFmtId="9" fontId="6" fillId="14" borderId="21" xfId="0" applyNumberFormat="1" applyFont="1" applyFill="1" applyBorder="1" applyAlignment="1">
      <alignment horizontal="right" vertical="center" wrapText="1"/>
    </xf>
    <xf numFmtId="9" fontId="9" fillId="14" borderId="35" xfId="0" applyNumberFormat="1" applyFont="1" applyFill="1" applyBorder="1" applyAlignment="1">
      <alignment horizontal="right" vertical="center" wrapText="1"/>
    </xf>
    <xf numFmtId="9" fontId="9" fillId="14" borderId="36" xfId="0" applyNumberFormat="1" applyFont="1" applyFill="1" applyBorder="1" applyAlignment="1">
      <alignment horizontal="right" vertical="center" wrapText="1"/>
    </xf>
    <xf numFmtId="44" fontId="9" fillId="14" borderId="37" xfId="0" applyNumberFormat="1" applyFont="1" applyFill="1" applyBorder="1" applyAlignment="1">
      <alignment horizontal="right" vertical="top" wrapText="1"/>
    </xf>
    <xf numFmtId="44" fontId="9" fillId="14" borderId="8" xfId="0" applyNumberFormat="1" applyFont="1" applyFill="1" applyBorder="1" applyAlignment="1">
      <alignment horizontal="right" vertical="top" wrapText="1"/>
    </xf>
    <xf numFmtId="0" fontId="6" fillId="14" borderId="10" xfId="0" applyFont="1" applyFill="1" applyBorder="1" applyAlignment="1">
      <alignment horizontal="right" vertical="top" wrapText="1"/>
    </xf>
    <xf numFmtId="9" fontId="9" fillId="14" borderId="37" xfId="1" applyFont="1" applyFill="1" applyBorder="1" applyAlignment="1">
      <alignment horizontal="right" vertical="top" wrapText="1"/>
    </xf>
    <xf numFmtId="10" fontId="8" fillId="16" borderId="5" xfId="0" applyNumberFormat="1" applyFont="1" applyFill="1" applyBorder="1" applyAlignment="1">
      <alignment horizontal="right" vertical="top" wrapText="1"/>
    </xf>
    <xf numFmtId="10" fontId="8" fillId="16" borderId="6" xfId="0" applyNumberFormat="1" applyFont="1" applyFill="1" applyBorder="1" applyAlignment="1">
      <alignment horizontal="right" vertical="top" wrapText="1"/>
    </xf>
    <xf numFmtId="10" fontId="8" fillId="16" borderId="0" xfId="0" applyNumberFormat="1" applyFont="1" applyFill="1" applyBorder="1" applyAlignment="1">
      <alignment horizontal="right" vertical="top" wrapText="1"/>
    </xf>
    <xf numFmtId="10" fontId="8" fillId="16" borderId="8" xfId="0" applyNumberFormat="1" applyFont="1" applyFill="1" applyBorder="1" applyAlignment="1">
      <alignment horizontal="right" vertical="top" wrapText="1"/>
    </xf>
    <xf numFmtId="44" fontId="6" fillId="14" borderId="27" xfId="0" applyNumberFormat="1" applyFont="1" applyFill="1" applyBorder="1" applyAlignment="1">
      <alignment horizontal="right" vertical="top" wrapText="1"/>
    </xf>
    <xf numFmtId="0" fontId="6" fillId="14" borderId="27" xfId="0" applyFont="1" applyFill="1" applyBorder="1" applyAlignment="1">
      <alignment horizontal="right" vertical="top" wrapText="1"/>
    </xf>
    <xf numFmtId="0" fontId="10" fillId="16" borderId="11" xfId="0" applyFont="1" applyFill="1" applyBorder="1" applyAlignment="1">
      <alignment horizontal="center" vertical="top" wrapText="1"/>
    </xf>
    <xf numFmtId="0" fontId="10" fillId="16" borderId="12" xfId="0" applyFont="1" applyFill="1" applyBorder="1" applyAlignment="1">
      <alignment horizontal="center" vertical="top" wrapText="1"/>
    </xf>
    <xf numFmtId="0" fontId="10" fillId="16" borderId="13" xfId="0" applyFont="1" applyFill="1" applyBorder="1" applyAlignment="1">
      <alignment horizontal="center" vertical="top" wrapText="1"/>
    </xf>
    <xf numFmtId="44" fontId="8" fillId="16" borderId="0" xfId="0" applyNumberFormat="1" applyFont="1" applyFill="1" applyBorder="1" applyAlignment="1">
      <alignment horizontal="right" vertical="top" wrapText="1"/>
    </xf>
    <xf numFmtId="44" fontId="8" fillId="16" borderId="8" xfId="0" applyNumberFormat="1" applyFont="1" applyFill="1" applyBorder="1" applyAlignment="1">
      <alignment horizontal="right" vertical="top" wrapText="1"/>
    </xf>
    <xf numFmtId="0" fontId="9" fillId="18" borderId="2" xfId="0" applyFont="1" applyFill="1" applyBorder="1" applyAlignment="1">
      <alignment horizontal="left" vertical="top" wrapText="1"/>
    </xf>
    <xf numFmtId="0" fontId="9" fillId="18" borderId="2" xfId="0" applyFont="1" applyFill="1" applyBorder="1" applyAlignment="1">
      <alignment horizontal="center" vertical="top" wrapText="1"/>
    </xf>
    <xf numFmtId="0" fontId="8" fillId="16" borderId="11" xfId="0" applyFont="1" applyFill="1" applyBorder="1" applyAlignment="1">
      <alignment horizontal="center" vertical="top" wrapText="1"/>
    </xf>
    <xf numFmtId="0" fontId="8" fillId="16" borderId="12" xfId="0" applyFont="1" applyFill="1" applyBorder="1" applyAlignment="1">
      <alignment horizontal="center" vertical="top" wrapText="1"/>
    </xf>
    <xf numFmtId="0" fontId="8" fillId="16" borderId="13" xfId="0" applyFont="1" applyFill="1" applyBorder="1" applyAlignment="1">
      <alignment horizontal="center" vertical="top" wrapText="1"/>
    </xf>
    <xf numFmtId="0" fontId="12" fillId="11" borderId="11" xfId="0" applyFont="1" applyFill="1" applyBorder="1" applyAlignment="1">
      <alignment horizontal="center" vertical="top" wrapText="1"/>
    </xf>
    <xf numFmtId="0" fontId="12" fillId="11" borderId="12" xfId="0" applyFont="1" applyFill="1" applyBorder="1" applyAlignment="1">
      <alignment horizontal="center" vertical="top" wrapText="1"/>
    </xf>
    <xf numFmtId="0" fontId="12" fillId="11" borderId="13" xfId="0" applyFont="1" applyFill="1" applyBorder="1" applyAlignment="1">
      <alignment horizontal="center" vertical="top" wrapText="1"/>
    </xf>
    <xf numFmtId="10" fontId="10" fillId="8" borderId="2" xfId="0" applyNumberFormat="1" applyFont="1" applyFill="1" applyBorder="1" applyAlignment="1">
      <alignment horizontal="right" vertical="top" wrapText="1"/>
    </xf>
    <xf numFmtId="10" fontId="10" fillId="9" borderId="2" xfId="0" applyNumberFormat="1" applyFont="1" applyFill="1" applyBorder="1" applyAlignment="1">
      <alignment horizontal="right" vertical="top" wrapText="1"/>
    </xf>
    <xf numFmtId="10" fontId="9" fillId="18" borderId="2" xfId="0" applyNumberFormat="1" applyFont="1" applyFill="1" applyBorder="1" applyAlignment="1">
      <alignment horizontal="right" vertical="top" wrapText="1"/>
    </xf>
    <xf numFmtId="44" fontId="10" fillId="8" borderId="2" xfId="0" applyNumberFormat="1" applyFont="1" applyFill="1" applyBorder="1" applyAlignment="1">
      <alignment horizontal="right" vertical="top" wrapText="1"/>
    </xf>
    <xf numFmtId="44" fontId="10" fillId="9" borderId="2" xfId="0" applyNumberFormat="1" applyFont="1" applyFill="1" applyBorder="1" applyAlignment="1">
      <alignment horizontal="right" vertical="top" wrapText="1"/>
    </xf>
    <xf numFmtId="44" fontId="9" fillId="18" borderId="2" xfId="0" applyNumberFormat="1" applyFont="1" applyFill="1" applyBorder="1" applyAlignment="1">
      <alignment horizontal="right" vertical="top" wrapText="1"/>
    </xf>
    <xf numFmtId="44" fontId="9" fillId="18" borderId="24" xfId="0" applyNumberFormat="1" applyFont="1" applyFill="1" applyBorder="1" applyAlignment="1">
      <alignment horizontal="right" vertical="top" wrapText="1"/>
    </xf>
    <xf numFmtId="14" fontId="17" fillId="17" borderId="12" xfId="0" applyNumberFormat="1" applyFont="1" applyFill="1" applyBorder="1" applyAlignment="1">
      <alignment horizontal="center" vertical="center" wrapText="1"/>
    </xf>
    <xf numFmtId="0" fontId="9" fillId="15" borderId="9" xfId="0" applyNumberFormat="1" applyFont="1" applyFill="1" applyBorder="1" applyAlignment="1">
      <alignment horizontal="right" vertical="top" wrapText="1"/>
    </xf>
    <xf numFmtId="0" fontId="9" fillId="15" borderId="23" xfId="0" applyNumberFormat="1" applyFont="1" applyFill="1" applyBorder="1" applyAlignment="1">
      <alignment horizontal="right" vertical="top" wrapText="1"/>
    </xf>
    <xf numFmtId="2" fontId="9" fillId="15" borderId="2" xfId="0" applyNumberFormat="1" applyFont="1" applyFill="1" applyBorder="1" applyAlignment="1">
      <alignment horizontal="right" vertical="top" wrapText="1"/>
    </xf>
    <xf numFmtId="2" fontId="9" fillId="15" borderId="24" xfId="0" applyNumberFormat="1" applyFont="1" applyFill="1" applyBorder="1" applyAlignment="1">
      <alignment horizontal="right" vertical="top" wrapText="1"/>
    </xf>
    <xf numFmtId="0" fontId="17" fillId="17" borderId="4" xfId="6" applyFont="1" applyFill="1" applyBorder="1" applyAlignment="1">
      <alignment vertical="center"/>
    </xf>
    <xf numFmtId="0" fontId="1" fillId="0" borderId="0" xfId="6"/>
    <xf numFmtId="0" fontId="17" fillId="17" borderId="7" xfId="6" applyFont="1" applyFill="1" applyBorder="1" applyAlignment="1">
      <alignment vertical="center"/>
    </xf>
    <xf numFmtId="0" fontId="29" fillId="17" borderId="41" xfId="6" applyFont="1" applyFill="1" applyBorder="1" applyAlignment="1">
      <alignment horizontal="center" vertical="center"/>
    </xf>
    <xf numFmtId="0" fontId="30" fillId="17" borderId="41" xfId="6" applyFont="1" applyFill="1" applyBorder="1" applyAlignment="1">
      <alignment horizontal="left" vertical="center" wrapText="1"/>
    </xf>
    <xf numFmtId="43" fontId="30" fillId="17" borderId="41" xfId="7" applyFont="1" applyFill="1" applyBorder="1" applyAlignment="1">
      <alignment horizontal="center" vertical="center"/>
    </xf>
    <xf numFmtId="0" fontId="30" fillId="17" borderId="41" xfId="6" applyFont="1" applyFill="1" applyBorder="1" applyAlignment="1">
      <alignment horizontal="center" vertical="center"/>
    </xf>
    <xf numFmtId="44" fontId="31" fillId="17" borderId="41" xfId="8" applyFont="1" applyFill="1" applyBorder="1" applyAlignment="1">
      <alignment horizontal="center" vertical="center"/>
    </xf>
    <xf numFmtId="44" fontId="30" fillId="17" borderId="41" xfId="8" applyFont="1" applyFill="1" applyBorder="1" applyAlignment="1">
      <alignment horizontal="center" vertical="center"/>
    </xf>
    <xf numFmtId="171" fontId="29" fillId="17" borderId="41" xfId="6" applyNumberFormat="1" applyFont="1" applyFill="1" applyBorder="1" applyAlignment="1">
      <alignment horizontal="center" vertical="center"/>
    </xf>
    <xf numFmtId="0" fontId="29" fillId="17" borderId="39" xfId="6" applyFont="1" applyFill="1" applyBorder="1" applyAlignment="1">
      <alignment horizontal="center" vertical="center"/>
    </xf>
    <xf numFmtId="0" fontId="30" fillId="17" borderId="39" xfId="6" applyFont="1" applyFill="1" applyBorder="1" applyAlignment="1">
      <alignment horizontal="left" vertical="center" wrapText="1"/>
    </xf>
    <xf numFmtId="43" fontId="30" fillId="17" borderId="39" xfId="7" applyFont="1" applyFill="1" applyBorder="1" applyAlignment="1">
      <alignment horizontal="center" vertical="center"/>
    </xf>
    <xf numFmtId="0" fontId="30" fillId="17" borderId="39" xfId="6" applyFont="1" applyFill="1" applyBorder="1" applyAlignment="1">
      <alignment horizontal="center" vertical="center"/>
    </xf>
    <xf numFmtId="44" fontId="31" fillId="17" borderId="39" xfId="8" applyFont="1" applyFill="1" applyBorder="1" applyAlignment="1">
      <alignment horizontal="center" vertical="center"/>
    </xf>
    <xf numFmtId="44" fontId="30" fillId="17" borderId="39" xfId="8" applyFont="1" applyFill="1" applyBorder="1" applyAlignment="1">
      <alignment horizontal="center" vertical="center"/>
    </xf>
    <xf numFmtId="171" fontId="29" fillId="17" borderId="39" xfId="6" applyNumberFormat="1" applyFont="1" applyFill="1" applyBorder="1" applyAlignment="1">
      <alignment horizontal="center" vertical="center"/>
    </xf>
    <xf numFmtId="44" fontId="1" fillId="0" borderId="0" xfId="6" applyNumberFormat="1"/>
    <xf numFmtId="0" fontId="1" fillId="0" borderId="0" xfId="6" applyAlignment="1">
      <alignment horizontal="center"/>
    </xf>
    <xf numFmtId="0" fontId="32" fillId="17" borderId="0" xfId="9" applyFont="1" applyFill="1"/>
    <xf numFmtId="2" fontId="32" fillId="17" borderId="0" xfId="9" applyNumberFormat="1" applyFont="1" applyFill="1"/>
    <xf numFmtId="0" fontId="33" fillId="17" borderId="0" xfId="9" applyFont="1" applyFill="1"/>
    <xf numFmtId="0" fontId="34" fillId="0" borderId="0" xfId="9" applyFont="1"/>
    <xf numFmtId="0" fontId="16" fillId="0" borderId="0" xfId="9" applyFont="1" applyAlignment="1">
      <alignment vertical="center"/>
    </xf>
    <xf numFmtId="0" fontId="16" fillId="0" borderId="0" xfId="9" applyFont="1" applyAlignment="1">
      <alignment vertical="center" wrapText="1"/>
    </xf>
    <xf numFmtId="0" fontId="18" fillId="0" borderId="0" xfId="10"/>
    <xf numFmtId="0" fontId="32" fillId="0" borderId="0" xfId="9" applyFont="1"/>
    <xf numFmtId="0" fontId="27" fillId="19" borderId="42" xfId="9" applyFont="1" applyFill="1" applyBorder="1" applyAlignment="1">
      <alignment vertical="center"/>
    </xf>
    <xf numFmtId="0" fontId="27" fillId="19" borderId="42" xfId="9" applyFont="1" applyFill="1" applyBorder="1" applyAlignment="1">
      <alignment vertical="center" wrapText="1"/>
    </xf>
    <xf numFmtId="2" fontId="27" fillId="19" borderId="42" xfId="9" applyNumberFormat="1" applyFont="1" applyFill="1" applyBorder="1" applyAlignment="1">
      <alignment vertical="center" wrapText="1"/>
    </xf>
    <xf numFmtId="0" fontId="32" fillId="0" borderId="0" xfId="9" applyFont="1" applyAlignment="1">
      <alignment vertical="center"/>
    </xf>
    <xf numFmtId="0" fontId="28" fillId="20" borderId="42" xfId="9" applyFont="1" applyFill="1" applyBorder="1" applyAlignment="1">
      <alignment vertical="center"/>
    </xf>
    <xf numFmtId="0" fontId="28" fillId="20" borderId="42" xfId="9" applyFont="1" applyFill="1" applyBorder="1" applyAlignment="1">
      <alignment vertical="center" wrapText="1"/>
    </xf>
    <xf numFmtId="2" fontId="28" fillId="20" borderId="42" xfId="9" applyNumberFormat="1" applyFont="1" applyFill="1" applyBorder="1" applyAlignment="1">
      <alignment vertical="center" wrapText="1"/>
    </xf>
    <xf numFmtId="43" fontId="39" fillId="17" borderId="42" xfId="7" applyFont="1" applyFill="1" applyBorder="1" applyAlignment="1">
      <alignment horizontal="left" vertical="center"/>
    </xf>
    <xf numFmtId="0" fontId="39" fillId="17" borderId="42" xfId="9" applyFont="1" applyFill="1" applyBorder="1" applyAlignment="1">
      <alignment horizontal="center" vertical="center"/>
    </xf>
    <xf numFmtId="0" fontId="32" fillId="0" borderId="42" xfId="9" applyFont="1" applyBorder="1" applyAlignment="1">
      <alignment vertical="center"/>
    </xf>
    <xf numFmtId="43" fontId="39" fillId="17" borderId="42" xfId="7" applyFont="1" applyFill="1" applyBorder="1" applyAlignment="1">
      <alignment horizontal="center" vertical="center"/>
    </xf>
    <xf numFmtId="2" fontId="39" fillId="17" borderId="42" xfId="7" applyNumberFormat="1" applyFont="1" applyFill="1" applyBorder="1" applyAlignment="1">
      <alignment vertical="center"/>
    </xf>
    <xf numFmtId="43" fontId="39" fillId="17" borderId="42" xfId="7" applyFont="1" applyFill="1" applyBorder="1" applyAlignment="1">
      <alignment vertical="center"/>
    </xf>
    <xf numFmtId="172" fontId="39" fillId="17" borderId="42" xfId="7" applyNumberFormat="1" applyFont="1" applyFill="1" applyBorder="1" applyAlignment="1">
      <alignment vertical="center"/>
    </xf>
    <xf numFmtId="0" fontId="32" fillId="0" borderId="42" xfId="9" applyFont="1" applyBorder="1" applyAlignment="1">
      <alignment horizontal="center" vertical="center"/>
    </xf>
    <xf numFmtId="0" fontId="28" fillId="20" borderId="42" xfId="9" applyFont="1" applyFill="1" applyBorder="1" applyAlignment="1">
      <alignment horizontal="center" vertical="center" wrapText="1"/>
    </xf>
    <xf numFmtId="2" fontId="32" fillId="0" borderId="0" xfId="9" applyNumberFormat="1" applyFont="1"/>
    <xf numFmtId="0" fontId="33" fillId="0" borderId="0" xfId="9" applyFont="1"/>
    <xf numFmtId="44" fontId="8" fillId="16" borderId="12" xfId="0" applyNumberFormat="1" applyFont="1" applyFill="1" applyBorder="1" applyAlignment="1">
      <alignment horizontal="right" vertical="top" wrapText="1"/>
    </xf>
    <xf numFmtId="44" fontId="8" fillId="16" borderId="13" xfId="0" applyNumberFormat="1" applyFont="1" applyFill="1" applyBorder="1" applyAlignment="1">
      <alignment horizontal="right" vertical="top" wrapText="1"/>
    </xf>
    <xf numFmtId="10" fontId="9" fillId="15" borderId="2" xfId="1" applyNumberFormat="1" applyFont="1" applyFill="1" applyBorder="1" applyAlignment="1">
      <alignment horizontal="right" vertical="top" wrapText="1"/>
    </xf>
    <xf numFmtId="10" fontId="9" fillId="15" borderId="24" xfId="1" applyNumberFormat="1" applyFont="1" applyFill="1" applyBorder="1" applyAlignment="1">
      <alignment horizontal="right" vertical="top" wrapText="1"/>
    </xf>
    <xf numFmtId="10" fontId="9" fillId="15" borderId="43" xfId="1" applyNumberFormat="1" applyFont="1" applyFill="1" applyBorder="1" applyAlignment="1">
      <alignment horizontal="right" vertical="top" wrapText="1"/>
    </xf>
    <xf numFmtId="10" fontId="9" fillId="15" borderId="44" xfId="1" applyNumberFormat="1" applyFont="1" applyFill="1" applyBorder="1" applyAlignment="1">
      <alignment horizontal="right" vertical="top" wrapText="1"/>
    </xf>
    <xf numFmtId="4" fontId="8" fillId="16" borderId="0" xfId="0" applyNumberFormat="1" applyFont="1" applyFill="1" applyAlignment="1">
      <alignment vertical="top" wrapText="1"/>
    </xf>
    <xf numFmtId="0" fontId="45" fillId="21" borderId="50" xfId="11" applyFont="1" applyFill="1" applyBorder="1" applyAlignment="1">
      <alignment horizontal="center" vertical="center" wrapText="1"/>
    </xf>
    <xf numFmtId="0" fontId="45" fillId="21" borderId="51" xfId="11" applyFont="1" applyFill="1" applyBorder="1" applyAlignment="1">
      <alignment horizontal="center"/>
    </xf>
    <xf numFmtId="0" fontId="45" fillId="21" borderId="52" xfId="11" applyFont="1" applyFill="1" applyBorder="1" applyAlignment="1">
      <alignment horizontal="center"/>
    </xf>
    <xf numFmtId="9" fontId="45" fillId="17" borderId="50" xfId="11" applyNumberFormat="1" applyFont="1" applyFill="1" applyBorder="1" applyAlignment="1">
      <alignment horizontal="center" vertical="center" wrapText="1"/>
    </xf>
    <xf numFmtId="9" fontId="45" fillId="17" borderId="51" xfId="11" applyNumberFormat="1" applyFont="1" applyFill="1" applyBorder="1" applyAlignment="1">
      <alignment horizontal="center"/>
    </xf>
    <xf numFmtId="9" fontId="45" fillId="17" borderId="52" xfId="11" applyNumberFormat="1" applyFont="1" applyFill="1" applyBorder="1" applyAlignment="1">
      <alignment horizontal="center"/>
    </xf>
    <xf numFmtId="0" fontId="45" fillId="17" borderId="53" xfId="11" applyFont="1" applyFill="1" applyBorder="1" applyAlignment="1">
      <alignment horizontal="center" vertical="center" wrapText="1"/>
    </xf>
    <xf numFmtId="0" fontId="45" fillId="17" borderId="54" xfId="11" applyFont="1" applyFill="1" applyBorder="1" applyAlignment="1">
      <alignment horizontal="center" vertical="center"/>
    </xf>
    <xf numFmtId="0" fontId="45" fillId="17" borderId="55" xfId="11" applyFont="1" applyFill="1" applyBorder="1" applyAlignment="1">
      <alignment horizontal="center" vertical="center"/>
    </xf>
    <xf numFmtId="4" fontId="8" fillId="16" borderId="5" xfId="0" applyNumberFormat="1" applyFont="1" applyFill="1" applyBorder="1" applyAlignment="1">
      <alignment vertical="top" wrapText="1"/>
    </xf>
    <xf numFmtId="0" fontId="8" fillId="16" borderId="5" xfId="0" applyFont="1" applyFill="1" applyBorder="1" applyAlignment="1">
      <alignment vertical="top" wrapText="1"/>
    </xf>
    <xf numFmtId="4" fontId="8" fillId="16" borderId="6" xfId="0" applyNumberFormat="1" applyFont="1" applyFill="1" applyBorder="1" applyAlignment="1">
      <alignment vertical="top" wrapText="1"/>
    </xf>
    <xf numFmtId="4" fontId="8" fillId="16" borderId="0" xfId="0" applyNumberFormat="1" applyFont="1" applyFill="1" applyBorder="1" applyAlignment="1">
      <alignment vertical="top" wrapText="1"/>
    </xf>
    <xf numFmtId="0" fontId="8" fillId="16" borderId="0" xfId="0" applyFont="1" applyFill="1" applyBorder="1" applyAlignment="1">
      <alignment vertical="top" wrapText="1"/>
    </xf>
    <xf numFmtId="4" fontId="8" fillId="16" borderId="8" xfId="0" applyNumberFormat="1" applyFont="1" applyFill="1" applyBorder="1" applyAlignment="1">
      <alignment vertical="top" wrapText="1"/>
    </xf>
    <xf numFmtId="4" fontId="8" fillId="16" borderId="12" xfId="0" applyNumberFormat="1" applyFont="1" applyFill="1" applyBorder="1" applyAlignment="1">
      <alignment vertical="top" wrapText="1"/>
    </xf>
    <xf numFmtId="4" fontId="8" fillId="16" borderId="13" xfId="0" applyNumberFormat="1" applyFont="1" applyFill="1" applyBorder="1" applyAlignment="1">
      <alignment vertical="top" wrapText="1"/>
    </xf>
    <xf numFmtId="0" fontId="3" fillId="16" borderId="5" xfId="0" applyFont="1" applyFill="1" applyBorder="1" applyAlignment="1">
      <alignment horizontal="center" vertical="top" wrapText="1"/>
    </xf>
    <xf numFmtId="10" fontId="10" fillId="8" borderId="16" xfId="0" applyNumberFormat="1" applyFont="1" applyFill="1" applyBorder="1" applyAlignment="1">
      <alignment horizontal="center" vertical="top" wrapText="1"/>
    </xf>
    <xf numFmtId="10" fontId="10" fillId="9" borderId="10" xfId="0" applyNumberFormat="1" applyFont="1" applyFill="1" applyBorder="1" applyAlignment="1">
      <alignment horizontal="center" vertical="top" wrapText="1"/>
    </xf>
    <xf numFmtId="10" fontId="9" fillId="18" borderId="10" xfId="0" applyNumberFormat="1" applyFont="1" applyFill="1" applyBorder="1" applyAlignment="1">
      <alignment horizontal="center" vertical="top" wrapText="1"/>
    </xf>
    <xf numFmtId="10" fontId="9" fillId="18" borderId="25" xfId="0" applyNumberFormat="1" applyFont="1" applyFill="1" applyBorder="1" applyAlignment="1">
      <alignment horizontal="center" vertical="top" wrapText="1"/>
    </xf>
    <xf numFmtId="44" fontId="10" fillId="8" borderId="15" xfId="0" applyNumberFormat="1" applyFont="1" applyFill="1" applyBorder="1" applyAlignment="1">
      <alignment horizontal="right" vertical="top" wrapText="1"/>
    </xf>
    <xf numFmtId="0" fontId="10" fillId="16" borderId="7" xfId="0" applyFont="1" applyFill="1" applyBorder="1" applyAlignment="1">
      <alignment horizontal="center" vertical="top" wrapText="1"/>
    </xf>
    <xf numFmtId="0" fontId="10" fillId="16" borderId="8" xfId="0" applyFont="1" applyFill="1" applyBorder="1" applyAlignment="1">
      <alignment horizontal="center" vertical="top" wrapText="1"/>
    </xf>
    <xf numFmtId="0" fontId="10" fillId="16" borderId="0" xfId="0" applyFont="1" applyFill="1" applyBorder="1" applyAlignment="1">
      <alignment horizontal="center" vertical="top" wrapText="1"/>
    </xf>
    <xf numFmtId="0" fontId="9" fillId="18" borderId="2" xfId="0" applyFont="1" applyFill="1" applyBorder="1" applyAlignment="1">
      <alignment horizontal="right" vertical="top" wrapText="1"/>
    </xf>
    <xf numFmtId="14" fontId="17" fillId="17" borderId="0" xfId="0" applyNumberFormat="1" applyFont="1" applyFill="1" applyBorder="1" applyAlignment="1">
      <alignment horizontal="left" vertical="center"/>
    </xf>
    <xf numFmtId="0" fontId="8" fillId="16" borderId="0" xfId="0" applyFont="1" applyFill="1" applyBorder="1" applyAlignment="1">
      <alignment horizontal="right" vertical="top" wrapText="1"/>
    </xf>
    <xf numFmtId="0" fontId="3" fillId="16" borderId="0" xfId="0" applyFont="1" applyFill="1" applyBorder="1" applyAlignment="1">
      <alignment horizontal="right" vertical="top" wrapText="1"/>
    </xf>
    <xf numFmtId="0" fontId="6" fillId="14" borderId="2" xfId="0" applyFont="1" applyFill="1" applyBorder="1" applyAlignment="1">
      <alignment horizontal="left" vertical="top" wrapText="1"/>
    </xf>
    <xf numFmtId="0" fontId="9" fillId="15" borderId="2" xfId="0" applyFont="1" applyFill="1" applyBorder="1" applyAlignment="1">
      <alignment horizontal="left" vertical="top" wrapText="1"/>
    </xf>
    <xf numFmtId="0" fontId="10" fillId="8" borderId="2" xfId="0" applyFont="1" applyFill="1" applyBorder="1" applyAlignment="1">
      <alignment horizontal="left" vertical="top" wrapText="1"/>
    </xf>
    <xf numFmtId="0" fontId="10" fillId="9" borderId="2" xfId="0" applyFont="1" applyFill="1" applyBorder="1" applyAlignment="1">
      <alignment horizontal="left" vertical="top" wrapText="1"/>
    </xf>
    <xf numFmtId="0" fontId="8" fillId="16" borderId="5" xfId="0" applyFont="1" applyFill="1" applyBorder="1" applyAlignment="1">
      <alignment horizontal="right" vertical="top" wrapText="1"/>
    </xf>
    <xf numFmtId="0" fontId="8" fillId="16" borderId="5" xfId="0" applyFont="1" applyFill="1" applyBorder="1" applyAlignment="1">
      <alignment horizontal="left" vertical="top" wrapText="1"/>
    </xf>
    <xf numFmtId="0" fontId="8" fillId="16" borderId="0" xfId="0" applyFont="1" applyFill="1" applyBorder="1" applyAlignment="1">
      <alignment horizontal="left" vertical="top" wrapText="1"/>
    </xf>
    <xf numFmtId="0" fontId="8" fillId="16" borderId="0" xfId="0" applyFont="1" applyFill="1" applyAlignment="1">
      <alignment horizontal="right" vertical="top" wrapText="1"/>
    </xf>
    <xf numFmtId="0" fontId="8" fillId="16" borderId="12" xfId="0" applyFont="1" applyFill="1" applyBorder="1" applyAlignment="1">
      <alignment horizontal="right" vertical="top" wrapText="1"/>
    </xf>
    <xf numFmtId="0" fontId="8" fillId="16" borderId="12" xfId="0" applyFont="1" applyFill="1" applyBorder="1" applyAlignment="1">
      <alignment horizontal="left" vertical="top" wrapText="1"/>
    </xf>
    <xf numFmtId="0" fontId="3" fillId="16" borderId="21" xfId="0" applyFont="1" applyFill="1" applyBorder="1" applyAlignment="1">
      <alignment horizontal="center" vertical="top" wrapText="1"/>
    </xf>
    <xf numFmtId="0" fontId="3" fillId="16" borderId="21" xfId="0" applyFont="1" applyFill="1" applyBorder="1" applyAlignment="1">
      <alignment horizontal="right" vertical="top" wrapText="1"/>
    </xf>
    <xf numFmtId="0" fontId="3" fillId="16" borderId="21" xfId="0" applyFont="1" applyFill="1" applyBorder="1" applyAlignment="1">
      <alignment horizontal="left" vertical="top" wrapText="1"/>
    </xf>
    <xf numFmtId="0" fontId="28" fillId="20" borderId="39" xfId="6" applyFont="1" applyFill="1" applyBorder="1" applyAlignment="1">
      <alignment horizontal="center" vertical="center"/>
    </xf>
    <xf numFmtId="0" fontId="3" fillId="16" borderId="57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right" vertical="top" wrapText="1"/>
    </xf>
    <xf numFmtId="0" fontId="9" fillId="15" borderId="15" xfId="0" applyFont="1" applyFill="1" applyBorder="1" applyAlignment="1">
      <alignment horizontal="left" vertical="top" wrapText="1"/>
    </xf>
    <xf numFmtId="0" fontId="9" fillId="15" borderId="15" xfId="0" applyFont="1" applyFill="1" applyBorder="1" applyAlignment="1">
      <alignment horizontal="center" vertical="top" wrapText="1"/>
    </xf>
    <xf numFmtId="2" fontId="9" fillId="15" borderId="15" xfId="0" applyNumberFormat="1" applyFont="1" applyFill="1" applyBorder="1" applyAlignment="1">
      <alignment horizontal="right" vertical="top" wrapText="1"/>
    </xf>
    <xf numFmtId="44" fontId="9" fillId="15" borderId="15" xfId="0" applyNumberFormat="1" applyFont="1" applyFill="1" applyBorder="1" applyAlignment="1">
      <alignment horizontal="right" vertical="top" wrapText="1"/>
    </xf>
    <xf numFmtId="10" fontId="9" fillId="15" borderId="15" xfId="1" applyNumberFormat="1" applyFont="1" applyFill="1" applyBorder="1" applyAlignment="1">
      <alignment horizontal="right" vertical="top" wrapText="1"/>
    </xf>
    <xf numFmtId="10" fontId="9" fillId="15" borderId="58" xfId="1" applyNumberFormat="1" applyFont="1" applyFill="1" applyBorder="1" applyAlignment="1">
      <alignment horizontal="right" vertical="top" wrapText="1"/>
    </xf>
    <xf numFmtId="0" fontId="3" fillId="16" borderId="19" xfId="0" applyFont="1" applyFill="1" applyBorder="1" applyAlignment="1">
      <alignment horizontal="center" vertical="center" wrapText="1"/>
    </xf>
    <xf numFmtId="14" fontId="17" fillId="17" borderId="5" xfId="0" applyNumberFormat="1" applyFont="1" applyFill="1" applyBorder="1" applyAlignment="1">
      <alignment horizontal="left" vertical="center"/>
    </xf>
    <xf numFmtId="14" fontId="17" fillId="17" borderId="8" xfId="0" applyNumberFormat="1" applyFont="1" applyFill="1" applyBorder="1" applyAlignment="1">
      <alignment horizontal="left" vertical="center"/>
    </xf>
    <xf numFmtId="44" fontId="9" fillId="15" borderId="16" xfId="0" applyNumberFormat="1" applyFont="1" applyFill="1" applyBorder="1" applyAlignment="1">
      <alignment horizontal="center" vertical="top" wrapText="1"/>
    </xf>
    <xf numFmtId="44" fontId="9" fillId="15" borderId="10" xfId="0" applyNumberFormat="1" applyFont="1" applyFill="1" applyBorder="1" applyAlignment="1">
      <alignment horizontal="center" vertical="top" wrapText="1"/>
    </xf>
    <xf numFmtId="44" fontId="9" fillId="15" borderId="25" xfId="0" applyNumberFormat="1" applyFont="1" applyFill="1" applyBorder="1" applyAlignment="1">
      <alignment horizontal="center" vertical="top" wrapText="1"/>
    </xf>
    <xf numFmtId="0" fontId="26" fillId="17" borderId="4" xfId="9" applyFont="1" applyFill="1" applyBorder="1" applyAlignment="1">
      <alignment vertical="center"/>
    </xf>
    <xf numFmtId="0" fontId="17" fillId="17" borderId="5" xfId="9" applyFont="1" applyFill="1" applyBorder="1" applyAlignment="1">
      <alignment horizontal="right" vertical="center"/>
    </xf>
    <xf numFmtId="0" fontId="17" fillId="17" borderId="5" xfId="9" applyFont="1" applyFill="1" applyBorder="1" applyAlignment="1">
      <alignment horizontal="left" vertical="center"/>
    </xf>
    <xf numFmtId="2" fontId="17" fillId="17" borderId="5" xfId="9" applyNumberFormat="1" applyFont="1" applyFill="1" applyBorder="1" applyAlignment="1">
      <alignment horizontal="left" vertical="center"/>
    </xf>
    <xf numFmtId="0" fontId="35" fillId="17" borderId="6" xfId="9" applyFont="1" applyFill="1" applyBorder="1" applyAlignment="1">
      <alignment horizontal="left" vertical="center"/>
    </xf>
    <xf numFmtId="0" fontId="26" fillId="17" borderId="7" xfId="9" applyFont="1" applyFill="1" applyBorder="1" applyAlignment="1">
      <alignment vertical="center"/>
    </xf>
    <xf numFmtId="0" fontId="17" fillId="17" borderId="0" xfId="9" applyFont="1" applyFill="1" applyBorder="1" applyAlignment="1">
      <alignment horizontal="right" vertical="center"/>
    </xf>
    <xf numFmtId="0" fontId="17" fillId="17" borderId="0" xfId="9" applyFont="1" applyFill="1" applyBorder="1" applyAlignment="1">
      <alignment horizontal="left" vertical="center"/>
    </xf>
    <xf numFmtId="2" fontId="17" fillId="17" borderId="0" xfId="9" applyNumberFormat="1" applyFont="1" applyFill="1" applyBorder="1" applyAlignment="1">
      <alignment horizontal="left" vertical="center"/>
    </xf>
    <xf numFmtId="0" fontId="35" fillId="17" borderId="8" xfId="9" applyFont="1" applyFill="1" applyBorder="1" applyAlignment="1">
      <alignment horizontal="left" vertical="center"/>
    </xf>
    <xf numFmtId="0" fontId="26" fillId="17" borderId="7" xfId="9" applyFont="1" applyFill="1" applyBorder="1" applyAlignment="1">
      <alignment vertical="center" wrapText="1"/>
    </xf>
    <xf numFmtId="14" fontId="17" fillId="17" borderId="0" xfId="9" applyNumberFormat="1" applyFont="1" applyFill="1" applyBorder="1" applyAlignment="1">
      <alignment horizontal="left" vertical="center"/>
    </xf>
    <xf numFmtId="14" fontId="35" fillId="17" borderId="8" xfId="9" applyNumberFormat="1" applyFont="1" applyFill="1" applyBorder="1" applyAlignment="1">
      <alignment horizontal="left" vertical="center"/>
    </xf>
    <xf numFmtId="0" fontId="32" fillId="17" borderId="7" xfId="9" applyFont="1" applyFill="1" applyBorder="1"/>
    <xf numFmtId="0" fontId="32" fillId="17" borderId="0" xfId="9" applyFont="1" applyFill="1" applyBorder="1"/>
    <xf numFmtId="2" fontId="32" fillId="17" borderId="0" xfId="9" applyNumberFormat="1" applyFont="1" applyFill="1" applyBorder="1"/>
    <xf numFmtId="0" fontId="33" fillId="17" borderId="8" xfId="9" applyFont="1" applyFill="1" applyBorder="1"/>
    <xf numFmtId="0" fontId="27" fillId="19" borderId="59" xfId="9" applyFont="1" applyFill="1" applyBorder="1" applyAlignment="1">
      <alignment horizontal="center" vertical="center" wrapText="1"/>
    </xf>
    <xf numFmtId="43" fontId="37" fillId="19" borderId="60" xfId="7" applyFont="1" applyFill="1" applyBorder="1" applyAlignment="1">
      <alignment vertical="center" wrapText="1"/>
    </xf>
    <xf numFmtId="0" fontId="28" fillId="20" borderId="59" xfId="9" applyFont="1" applyFill="1" applyBorder="1" applyAlignment="1">
      <alignment horizontal="center" vertical="center" wrapText="1"/>
    </xf>
    <xf numFmtId="43" fontId="38" fillId="20" borderId="60" xfId="7" applyFont="1" applyFill="1" applyBorder="1" applyAlignment="1">
      <alignment horizontal="right" vertical="center" wrapText="1"/>
    </xf>
    <xf numFmtId="0" fontId="39" fillId="17" borderId="7" xfId="9" applyFont="1" applyFill="1" applyBorder="1" applyAlignment="1">
      <alignment horizontal="center" vertical="center" wrapText="1"/>
    </xf>
    <xf numFmtId="0" fontId="39" fillId="17" borderId="0" xfId="9" applyFont="1" applyFill="1" applyBorder="1" applyAlignment="1">
      <alignment horizontal="center" vertical="center"/>
    </xf>
    <xf numFmtId="0" fontId="39" fillId="17" borderId="0" xfId="9" applyFont="1" applyFill="1" applyBorder="1" applyAlignment="1">
      <alignment vertical="center"/>
    </xf>
    <xf numFmtId="43" fontId="39" fillId="17" borderId="0" xfId="7" applyFont="1" applyFill="1" applyBorder="1" applyAlignment="1">
      <alignment horizontal="center" vertical="center"/>
    </xf>
    <xf numFmtId="2" fontId="39" fillId="17" borderId="0" xfId="7" applyNumberFormat="1" applyFont="1" applyFill="1" applyBorder="1" applyAlignment="1">
      <alignment vertical="center"/>
    </xf>
    <xf numFmtId="43" fontId="39" fillId="17" borderId="0" xfId="7" applyFont="1" applyFill="1" applyBorder="1" applyAlignment="1">
      <alignment vertical="center"/>
    </xf>
    <xf numFmtId="0" fontId="33" fillId="17" borderId="8" xfId="9" applyFont="1" applyFill="1" applyBorder="1" applyAlignment="1">
      <alignment vertical="center"/>
    </xf>
    <xf numFmtId="0" fontId="39" fillId="17" borderId="59" xfId="9" applyFont="1" applyFill="1" applyBorder="1" applyAlignment="1">
      <alignment horizontal="center" vertical="center" wrapText="1"/>
    </xf>
    <xf numFmtId="43" fontId="40" fillId="17" borderId="60" xfId="7" applyFont="1" applyFill="1" applyBorder="1" applyAlignment="1">
      <alignment horizontal="left" vertical="center"/>
    </xf>
    <xf numFmtId="0" fontId="41" fillId="17" borderId="0" xfId="9" applyFont="1" applyFill="1" applyBorder="1" applyAlignment="1">
      <alignment horizontal="center" vertical="center"/>
    </xf>
    <xf numFmtId="2" fontId="41" fillId="17" borderId="0" xfId="9" applyNumberFormat="1" applyFont="1" applyFill="1" applyBorder="1" applyAlignment="1">
      <alignment horizontal="center" vertical="center"/>
    </xf>
    <xf numFmtId="43" fontId="28" fillId="17" borderId="0" xfId="7" applyFont="1" applyFill="1" applyBorder="1" applyAlignment="1">
      <alignment horizontal="center" vertical="center"/>
    </xf>
    <xf numFmtId="0" fontId="32" fillId="17" borderId="0" xfId="9" applyFont="1" applyFill="1" applyBorder="1" applyAlignment="1">
      <alignment horizontal="center" vertical="center"/>
    </xf>
    <xf numFmtId="2" fontId="32" fillId="17" borderId="0" xfId="9" applyNumberFormat="1" applyFont="1" applyFill="1" applyBorder="1" applyAlignment="1">
      <alignment horizontal="center"/>
    </xf>
    <xf numFmtId="2" fontId="32" fillId="17" borderId="0" xfId="9" applyNumberFormat="1" applyFont="1" applyFill="1" applyBorder="1" applyAlignment="1">
      <alignment horizontal="center" vertical="center"/>
    </xf>
    <xf numFmtId="2" fontId="32" fillId="17" borderId="7" xfId="9" applyNumberFormat="1" applyFont="1" applyFill="1" applyBorder="1" applyAlignment="1">
      <alignment vertical="center" wrapText="1"/>
    </xf>
    <xf numFmtId="0" fontId="32" fillId="17" borderId="0" xfId="9" applyFont="1" applyFill="1" applyBorder="1" applyAlignment="1">
      <alignment horizontal="right"/>
    </xf>
    <xf numFmtId="0" fontId="32" fillId="0" borderId="0" xfId="9" applyFont="1" applyBorder="1" applyAlignment="1">
      <alignment horizontal="center" vertical="center"/>
    </xf>
    <xf numFmtId="170" fontId="32" fillId="17" borderId="0" xfId="9" applyNumberFormat="1" applyFont="1" applyFill="1" applyBorder="1" applyAlignment="1">
      <alignment horizontal="center" vertical="center"/>
    </xf>
    <xf numFmtId="170" fontId="32" fillId="17" borderId="0" xfId="9" applyNumberFormat="1" applyFont="1" applyFill="1" applyBorder="1" applyAlignment="1">
      <alignment horizontal="center"/>
    </xf>
    <xf numFmtId="0" fontId="41" fillId="17" borderId="0" xfId="9" applyFont="1" applyFill="1" applyBorder="1" applyAlignment="1">
      <alignment horizontal="right" vertical="center"/>
    </xf>
    <xf numFmtId="0" fontId="41" fillId="17" borderId="0" xfId="9" applyFont="1" applyFill="1" applyBorder="1" applyAlignment="1">
      <alignment horizontal="left" vertical="center"/>
    </xf>
    <xf numFmtId="0" fontId="32" fillId="17" borderId="0" xfId="9" applyFont="1" applyFill="1" applyBorder="1" applyAlignment="1">
      <alignment horizontal="left" vertical="center"/>
    </xf>
    <xf numFmtId="0" fontId="32" fillId="17" borderId="7" xfId="9" applyFont="1" applyFill="1" applyBorder="1" applyAlignment="1">
      <alignment horizontal="left" vertical="center"/>
    </xf>
    <xf numFmtId="0" fontId="32" fillId="0" borderId="0" xfId="9" applyFont="1" applyBorder="1"/>
    <xf numFmtId="0" fontId="32" fillId="17" borderId="0" xfId="9" applyFont="1" applyFill="1" applyBorder="1" applyAlignment="1">
      <alignment horizontal="right" vertical="center"/>
    </xf>
    <xf numFmtId="0" fontId="32" fillId="17" borderId="7" xfId="9" applyFont="1" applyFill="1" applyBorder="1" applyAlignment="1">
      <alignment horizontal="right" vertical="center"/>
    </xf>
    <xf numFmtId="0" fontId="32" fillId="0" borderId="7" xfId="9" applyFont="1" applyBorder="1"/>
    <xf numFmtId="170" fontId="41" fillId="17" borderId="0" xfId="9" applyNumberFormat="1" applyFont="1" applyFill="1" applyBorder="1" applyAlignment="1">
      <alignment horizontal="center" vertical="center"/>
    </xf>
    <xf numFmtId="0" fontId="41" fillId="17" borderId="0" xfId="9" applyFont="1" applyFill="1" applyBorder="1" applyAlignment="1">
      <alignment horizontal="right"/>
    </xf>
    <xf numFmtId="2" fontId="41" fillId="17" borderId="0" xfId="9" applyNumberFormat="1" applyFont="1" applyFill="1" applyBorder="1" applyAlignment="1">
      <alignment horizontal="center"/>
    </xf>
    <xf numFmtId="0" fontId="39" fillId="17" borderId="0" xfId="9" quotePrefix="1" applyFont="1" applyFill="1" applyBorder="1" applyAlignment="1">
      <alignment horizontal="center" vertical="center"/>
    </xf>
    <xf numFmtId="0" fontId="41" fillId="17" borderId="0" xfId="9" applyFont="1" applyFill="1" applyBorder="1" applyAlignment="1">
      <alignment vertical="center"/>
    </xf>
    <xf numFmtId="1" fontId="32" fillId="17" borderId="0" xfId="9" applyNumberFormat="1" applyFont="1" applyFill="1" applyBorder="1" applyAlignment="1">
      <alignment horizontal="center" vertical="center"/>
    </xf>
    <xf numFmtId="2" fontId="41" fillId="17" borderId="0" xfId="9" applyNumberFormat="1" applyFont="1" applyFill="1" applyBorder="1" applyAlignment="1">
      <alignment horizontal="right" vertical="center"/>
    </xf>
    <xf numFmtId="0" fontId="32" fillId="17" borderId="0" xfId="9" applyFont="1" applyFill="1" applyBorder="1" applyAlignment="1">
      <alignment horizontal="center"/>
    </xf>
    <xf numFmtId="2" fontId="41" fillId="17" borderId="0" xfId="9" applyNumberFormat="1" applyFont="1" applyFill="1" applyBorder="1" applyAlignment="1">
      <alignment horizontal="right"/>
    </xf>
    <xf numFmtId="0" fontId="42" fillId="17" borderId="0" xfId="9" applyFont="1" applyFill="1" applyBorder="1" applyAlignment="1">
      <alignment horizontal="center" vertical="center"/>
    </xf>
    <xf numFmtId="0" fontId="32" fillId="0" borderId="0" xfId="9" applyFont="1" applyBorder="1" applyAlignment="1">
      <alignment horizontal="center"/>
    </xf>
    <xf numFmtId="1" fontId="41" fillId="17" borderId="0" xfId="9" applyNumberFormat="1" applyFont="1" applyFill="1" applyBorder="1" applyAlignment="1">
      <alignment horizontal="right" vertical="center"/>
    </xf>
    <xf numFmtId="1" fontId="41" fillId="17" borderId="0" xfId="9" applyNumberFormat="1" applyFont="1" applyFill="1" applyBorder="1" applyAlignment="1">
      <alignment horizontal="center" vertical="center"/>
    </xf>
    <xf numFmtId="0" fontId="41" fillId="0" borderId="0" xfId="9" applyFont="1" applyBorder="1" applyAlignment="1">
      <alignment horizontal="center"/>
    </xf>
    <xf numFmtId="2" fontId="41" fillId="17" borderId="0" xfId="9" applyNumberFormat="1" applyFont="1" applyFill="1" applyBorder="1" applyAlignment="1">
      <alignment horizontal="left" vertical="center"/>
    </xf>
    <xf numFmtId="1" fontId="32" fillId="17" borderId="0" xfId="9" applyNumberFormat="1" applyFont="1" applyFill="1" applyBorder="1" applyAlignment="1">
      <alignment horizontal="center"/>
    </xf>
    <xf numFmtId="0" fontId="32" fillId="17" borderId="7" xfId="9" applyFont="1" applyFill="1" applyBorder="1" applyAlignment="1">
      <alignment horizontal="center" vertical="center"/>
    </xf>
    <xf numFmtId="169" fontId="32" fillId="17" borderId="0" xfId="9" applyNumberFormat="1" applyFont="1" applyFill="1" applyBorder="1" applyAlignment="1">
      <alignment horizontal="center"/>
    </xf>
    <xf numFmtId="168" fontId="32" fillId="17" borderId="0" xfId="9" applyNumberFormat="1" applyFont="1" applyFill="1" applyBorder="1" applyAlignment="1">
      <alignment horizontal="center"/>
    </xf>
    <xf numFmtId="169" fontId="32" fillId="17" borderId="0" xfId="9" applyNumberFormat="1" applyFont="1" applyFill="1" applyBorder="1" applyAlignment="1">
      <alignment horizontal="center" vertical="center"/>
    </xf>
    <xf numFmtId="0" fontId="41" fillId="17" borderId="0" xfId="9" applyFont="1" applyFill="1" applyBorder="1" applyAlignment="1">
      <alignment horizontal="center" vertical="center" wrapText="1"/>
    </xf>
    <xf numFmtId="0" fontId="32" fillId="17" borderId="11" xfId="9" applyFont="1" applyFill="1" applyBorder="1"/>
    <xf numFmtId="0" fontId="32" fillId="17" borderId="12" xfId="9" applyFont="1" applyFill="1" applyBorder="1" applyAlignment="1">
      <alignment horizontal="center" vertical="center"/>
    </xf>
    <xf numFmtId="2" fontId="41" fillId="17" borderId="12" xfId="9" applyNumberFormat="1" applyFont="1" applyFill="1" applyBorder="1" applyAlignment="1">
      <alignment horizontal="right" vertical="center"/>
    </xf>
    <xf numFmtId="2" fontId="32" fillId="17" borderId="12" xfId="9" applyNumberFormat="1" applyFont="1" applyFill="1" applyBorder="1" applyAlignment="1">
      <alignment horizontal="center" vertical="center"/>
    </xf>
    <xf numFmtId="2" fontId="41" fillId="17" borderId="12" xfId="9" applyNumberFormat="1" applyFont="1" applyFill="1" applyBorder="1" applyAlignment="1">
      <alignment horizontal="right"/>
    </xf>
    <xf numFmtId="2" fontId="41" fillId="17" borderId="12" xfId="9" applyNumberFormat="1" applyFont="1" applyFill="1" applyBorder="1" applyAlignment="1">
      <alignment horizontal="center"/>
    </xf>
    <xf numFmtId="43" fontId="39" fillId="17" borderId="12" xfId="7" applyFont="1" applyFill="1" applyBorder="1" applyAlignment="1">
      <alignment horizontal="center" vertical="center"/>
    </xf>
    <xf numFmtId="43" fontId="39" fillId="17" borderId="12" xfId="7" applyFont="1" applyFill="1" applyBorder="1" applyAlignment="1">
      <alignment vertical="center"/>
    </xf>
    <xf numFmtId="0" fontId="33" fillId="17" borderId="13" xfId="9" applyFont="1" applyFill="1" applyBorder="1"/>
    <xf numFmtId="14" fontId="17" fillId="17" borderId="0" xfId="6" applyNumberFormat="1" applyFont="1" applyFill="1" applyBorder="1" applyAlignment="1">
      <alignment horizontal="left" vertical="center"/>
    </xf>
    <xf numFmtId="14" fontId="17" fillId="17" borderId="0" xfId="0" applyNumberFormat="1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right" vertical="top" wrapText="1"/>
    </xf>
    <xf numFmtId="0" fontId="10" fillId="9" borderId="9" xfId="0" applyFont="1" applyFill="1" applyBorder="1" applyAlignment="1">
      <alignment horizontal="right" vertical="top" wrapText="1"/>
    </xf>
    <xf numFmtId="0" fontId="9" fillId="18" borderId="9" xfId="0" applyFont="1" applyFill="1" applyBorder="1" applyAlignment="1">
      <alignment horizontal="right" vertical="top" wrapText="1"/>
    </xf>
    <xf numFmtId="0" fontId="9" fillId="18" borderId="23" xfId="0" applyFont="1" applyFill="1" applyBorder="1" applyAlignment="1">
      <alignment horizontal="right" vertical="top" wrapText="1"/>
    </xf>
    <xf numFmtId="0" fontId="9" fillId="18" borderId="24" xfId="0" applyFont="1" applyFill="1" applyBorder="1" applyAlignment="1">
      <alignment horizontal="left" vertical="top" wrapText="1"/>
    </xf>
    <xf numFmtId="0" fontId="9" fillId="18" borderId="24" xfId="0" applyFont="1" applyFill="1" applyBorder="1" applyAlignment="1">
      <alignment horizontal="center" vertical="top" wrapText="1"/>
    </xf>
    <xf numFmtId="0" fontId="9" fillId="18" borderId="24" xfId="0" applyFont="1" applyFill="1" applyBorder="1" applyAlignment="1">
      <alignment horizontal="right" vertical="top" wrapText="1"/>
    </xf>
    <xf numFmtId="10" fontId="9" fillId="18" borderId="24" xfId="0" applyNumberFormat="1" applyFont="1" applyFill="1" applyBorder="1" applyAlignment="1">
      <alignment horizontal="right" vertical="top" wrapText="1"/>
    </xf>
    <xf numFmtId="0" fontId="20" fillId="0" borderId="0" xfId="2" applyFont="1" applyBorder="1"/>
    <xf numFmtId="17" fontId="18" fillId="17" borderId="0" xfId="3" applyNumberFormat="1" applyFont="1" applyFill="1" applyBorder="1" applyAlignment="1">
      <alignment horizontal="left" vertical="center"/>
    </xf>
    <xf numFmtId="14" fontId="17" fillId="17" borderId="0" xfId="3" applyNumberFormat="1" applyFont="1" applyFill="1" applyBorder="1" applyAlignment="1">
      <alignment horizontal="right" vertical="center"/>
    </xf>
    <xf numFmtId="0" fontId="20" fillId="17" borderId="0" xfId="2" applyFont="1" applyFill="1" applyBorder="1" applyAlignment="1">
      <alignment horizontal="center"/>
    </xf>
    <xf numFmtId="0" fontId="24" fillId="17" borderId="0" xfId="2" applyFont="1" applyFill="1" applyBorder="1" applyAlignment="1">
      <alignment horizontal="center"/>
    </xf>
    <xf numFmtId="0" fontId="24" fillId="17" borderId="0" xfId="2" applyFont="1" applyFill="1" applyBorder="1" applyAlignment="1">
      <alignment horizontal="right"/>
    </xf>
    <xf numFmtId="0" fontId="20" fillId="17" borderId="0" xfId="2" applyFont="1" applyFill="1" applyBorder="1" applyAlignment="1">
      <alignment horizontal="left"/>
    </xf>
    <xf numFmtId="0" fontId="20" fillId="17" borderId="0" xfId="2" applyFont="1" applyFill="1" applyBorder="1"/>
    <xf numFmtId="0" fontId="19" fillId="17" borderId="0" xfId="2" applyFont="1" applyFill="1" applyBorder="1"/>
    <xf numFmtId="0" fontId="19" fillId="17" borderId="0" xfId="2" applyFont="1" applyFill="1" applyBorder="1" applyAlignment="1">
      <alignment horizontal="center" vertical="center"/>
    </xf>
    <xf numFmtId="0" fontId="17" fillId="17" borderId="0" xfId="2" applyFont="1" applyFill="1" applyBorder="1" applyAlignment="1">
      <alignment horizontal="right" vertical="center"/>
    </xf>
    <xf numFmtId="14" fontId="18" fillId="17" borderId="0" xfId="2" applyNumberFormat="1" applyFill="1" applyBorder="1" applyAlignment="1">
      <alignment horizontal="left" vertical="center"/>
    </xf>
    <xf numFmtId="0" fontId="18" fillId="17" borderId="0" xfId="2" applyFill="1" applyBorder="1" applyAlignment="1">
      <alignment horizontal="left" vertical="center"/>
    </xf>
    <xf numFmtId="0" fontId="17" fillId="17" borderId="0" xfId="2" applyFont="1" applyFill="1" applyBorder="1" applyAlignment="1">
      <alignment horizontal="center" vertical="center"/>
    </xf>
    <xf numFmtId="165" fontId="18" fillId="17" borderId="0" xfId="2" applyNumberFormat="1" applyFill="1" applyBorder="1" applyAlignment="1">
      <alignment horizontal="left" vertical="center" wrapText="1"/>
    </xf>
    <xf numFmtId="0" fontId="24" fillId="17" borderId="0" xfId="2" applyFont="1" applyFill="1" applyBorder="1" applyAlignment="1">
      <alignment horizontal="right" vertical="center"/>
    </xf>
    <xf numFmtId="14" fontId="20" fillId="17" borderId="0" xfId="2" applyNumberFormat="1" applyFont="1" applyFill="1" applyBorder="1" applyAlignment="1">
      <alignment horizontal="left" vertical="center"/>
    </xf>
    <xf numFmtId="0" fontId="20" fillId="17" borderId="0" xfId="2" applyFont="1" applyFill="1" applyBorder="1" applyAlignment="1">
      <alignment horizontal="center" vertical="center"/>
    </xf>
    <xf numFmtId="0" fontId="18" fillId="17" borderId="0" xfId="2" applyFill="1" applyBorder="1" applyAlignment="1">
      <alignment horizontal="left"/>
    </xf>
    <xf numFmtId="10" fontId="20" fillId="17" borderId="0" xfId="5" applyNumberFormat="1" applyFont="1" applyFill="1" applyBorder="1" applyAlignment="1" applyProtection="1"/>
    <xf numFmtId="0" fontId="20" fillId="17" borderId="0" xfId="3" applyFont="1" applyFill="1" applyBorder="1"/>
    <xf numFmtId="0" fontId="20" fillId="17" borderId="0" xfId="2" applyFont="1" applyFill="1" applyBorder="1" applyAlignment="1">
      <alignment horizontal="right"/>
    </xf>
    <xf numFmtId="166" fontId="20" fillId="17" borderId="0" xfId="5" applyFont="1" applyFill="1" applyBorder="1" applyAlignment="1" applyProtection="1"/>
    <xf numFmtId="0" fontId="20" fillId="17" borderId="0" xfId="2" applyFont="1" applyFill="1" applyBorder="1" applyAlignment="1">
      <alignment wrapText="1"/>
    </xf>
    <xf numFmtId="0" fontId="24" fillId="17" borderId="0" xfId="2" applyFont="1" applyFill="1" applyBorder="1"/>
    <xf numFmtId="167" fontId="24" fillId="17" borderId="0" xfId="5" applyNumberFormat="1" applyFont="1" applyFill="1" applyBorder="1" applyAlignment="1" applyProtection="1"/>
    <xf numFmtId="10" fontId="24" fillId="17" borderId="0" xfId="5" applyNumberFormat="1" applyFont="1" applyFill="1" applyBorder="1" applyAlignment="1" applyProtection="1">
      <alignment horizontal="right"/>
    </xf>
    <xf numFmtId="44" fontId="0" fillId="0" borderId="0" xfId="0" applyNumberFormat="1"/>
    <xf numFmtId="0" fontId="6" fillId="6" borderId="27" xfId="0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vertical="top" wrapText="1"/>
    </xf>
    <xf numFmtId="0" fontId="22" fillId="3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14" fontId="17" fillId="17" borderId="0" xfId="0" applyNumberFormat="1" applyFont="1" applyFill="1" applyBorder="1" applyAlignment="1">
      <alignment horizontal="left" vertical="center"/>
    </xf>
    <xf numFmtId="0" fontId="8" fillId="16" borderId="7" xfId="0" applyFont="1" applyFill="1" applyBorder="1" applyAlignment="1">
      <alignment horizontal="right" vertical="top" wrapText="1"/>
    </xf>
    <xf numFmtId="0" fontId="8" fillId="16" borderId="0" xfId="0" applyFont="1" applyFill="1" applyBorder="1" applyAlignment="1">
      <alignment horizontal="right" vertical="top" wrapText="1"/>
    </xf>
    <xf numFmtId="0" fontId="22" fillId="16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3" fillId="16" borderId="0" xfId="0" applyFont="1" applyFill="1" applyBorder="1" applyAlignment="1">
      <alignment horizontal="right" vertical="top" wrapText="1"/>
    </xf>
    <xf numFmtId="0" fontId="6" fillId="14" borderId="2" xfId="0" applyFont="1" applyFill="1" applyBorder="1" applyAlignment="1">
      <alignment horizontal="left" vertical="top" wrapText="1"/>
    </xf>
    <xf numFmtId="0" fontId="3" fillId="16" borderId="2" xfId="0" applyFont="1" applyFill="1" applyBorder="1" applyAlignment="1">
      <alignment horizontal="left" vertical="top" wrapText="1"/>
    </xf>
    <xf numFmtId="0" fontId="9" fillId="15" borderId="2" xfId="0" applyFont="1" applyFill="1" applyBorder="1" applyAlignment="1">
      <alignment horizontal="left" vertical="top" wrapText="1"/>
    </xf>
    <xf numFmtId="0" fontId="10" fillId="8" borderId="2" xfId="0" applyFont="1" applyFill="1" applyBorder="1" applyAlignment="1">
      <alignment horizontal="left" vertical="top" wrapText="1"/>
    </xf>
    <xf numFmtId="0" fontId="10" fillId="9" borderId="2" xfId="0" applyFont="1" applyFill="1" applyBorder="1" applyAlignment="1">
      <alignment horizontal="left" vertical="top" wrapText="1"/>
    </xf>
    <xf numFmtId="0" fontId="22" fillId="16" borderId="11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left" vertical="top" wrapText="1"/>
    </xf>
    <xf numFmtId="0" fontId="8" fillId="16" borderId="11" xfId="0" applyFont="1" applyFill="1" applyBorder="1" applyAlignment="1">
      <alignment horizontal="right" vertical="top" wrapText="1"/>
    </xf>
    <xf numFmtId="0" fontId="8" fillId="16" borderId="12" xfId="0" applyFont="1" applyFill="1" applyBorder="1" applyAlignment="1">
      <alignment horizontal="right" vertical="top" wrapText="1"/>
    </xf>
    <xf numFmtId="0" fontId="8" fillId="16" borderId="0" xfId="0" applyFont="1" applyFill="1" applyAlignment="1">
      <alignment horizontal="right" vertical="top" wrapText="1"/>
    </xf>
    <xf numFmtId="0" fontId="8" fillId="16" borderId="4" xfId="0" applyFont="1" applyFill="1" applyBorder="1" applyAlignment="1">
      <alignment horizontal="right" vertical="top" wrapText="1"/>
    </xf>
    <xf numFmtId="0" fontId="8" fillId="16" borderId="5" xfId="0" applyFont="1" applyFill="1" applyBorder="1" applyAlignment="1">
      <alignment horizontal="right" vertical="top" wrapText="1"/>
    </xf>
    <xf numFmtId="0" fontId="8" fillId="16" borderId="0" xfId="0" applyFont="1" applyFill="1" applyAlignment="1">
      <alignment horizontal="left" vertical="top" wrapText="1"/>
    </xf>
    <xf numFmtId="0" fontId="8" fillId="16" borderId="0" xfId="0" applyFont="1" applyFill="1" applyBorder="1" applyAlignment="1">
      <alignment horizontal="left" vertical="top" wrapText="1"/>
    </xf>
    <xf numFmtId="0" fontId="8" fillId="16" borderId="8" xfId="0" applyFont="1" applyFill="1" applyBorder="1" applyAlignment="1">
      <alignment horizontal="left" vertical="top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left" vertical="top" wrapText="1"/>
    </xf>
    <xf numFmtId="0" fontId="8" fillId="16" borderId="12" xfId="0" applyFont="1" applyFill="1" applyBorder="1" applyAlignment="1">
      <alignment horizontal="left" vertical="top" wrapText="1"/>
    </xf>
    <xf numFmtId="4" fontId="8" fillId="16" borderId="0" xfId="0" applyNumberFormat="1" applyFont="1" applyFill="1" applyBorder="1" applyAlignment="1">
      <alignment horizontal="right" vertical="top" wrapText="1"/>
    </xf>
    <xf numFmtId="4" fontId="44" fillId="0" borderId="47" xfId="11" applyNumberFormat="1" applyFont="1" applyBorder="1" applyAlignment="1">
      <alignment horizontal="center" vertical="center"/>
    </xf>
    <xf numFmtId="4" fontId="44" fillId="0" borderId="48" xfId="11" applyNumberFormat="1" applyFont="1" applyBorder="1" applyAlignment="1">
      <alignment horizontal="center" vertical="center"/>
    </xf>
    <xf numFmtId="4" fontId="44" fillId="0" borderId="49" xfId="11" applyNumberFormat="1" applyFont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top" wrapText="1"/>
    </xf>
    <xf numFmtId="0" fontId="3" fillId="16" borderId="46" xfId="0" applyFont="1" applyFill="1" applyBorder="1" applyAlignment="1">
      <alignment horizontal="center" vertical="top" wrapText="1"/>
    </xf>
    <xf numFmtId="0" fontId="3" fillId="16" borderId="21" xfId="0" applyFont="1" applyFill="1" applyBorder="1" applyAlignment="1">
      <alignment horizontal="right" vertical="top" wrapText="1"/>
    </xf>
    <xf numFmtId="0" fontId="3" fillId="16" borderId="24" xfId="0" applyFont="1" applyFill="1" applyBorder="1" applyAlignment="1">
      <alignment horizontal="right" vertical="top" wrapText="1"/>
    </xf>
    <xf numFmtId="0" fontId="3" fillId="16" borderId="40" xfId="0" applyFont="1" applyFill="1" applyBorder="1" applyAlignment="1">
      <alignment horizontal="right" vertical="top" wrapText="1"/>
    </xf>
    <xf numFmtId="0" fontId="3" fillId="16" borderId="44" xfId="0" applyFont="1" applyFill="1" applyBorder="1" applyAlignment="1">
      <alignment horizontal="right" vertical="top" wrapText="1"/>
    </xf>
    <xf numFmtId="0" fontId="3" fillId="16" borderId="45" xfId="0" applyFont="1" applyFill="1" applyBorder="1" applyAlignment="1">
      <alignment horizontal="center" vertical="top" wrapText="1"/>
    </xf>
    <xf numFmtId="0" fontId="3" fillId="16" borderId="56" xfId="0" applyFont="1" applyFill="1" applyBorder="1" applyAlignment="1">
      <alignment horizontal="center" vertical="top" wrapText="1"/>
    </xf>
    <xf numFmtId="0" fontId="3" fillId="16" borderId="21" xfId="0" applyFont="1" applyFill="1" applyBorder="1" applyAlignment="1">
      <alignment horizontal="center" vertical="top" wrapText="1"/>
    </xf>
    <xf numFmtId="0" fontId="3" fillId="16" borderId="24" xfId="0" applyFont="1" applyFill="1" applyBorder="1" applyAlignment="1">
      <alignment horizontal="center" vertical="top" wrapText="1"/>
    </xf>
    <xf numFmtId="0" fontId="22" fillId="16" borderId="4" xfId="0" applyFont="1" applyFill="1" applyBorder="1" applyAlignment="1">
      <alignment horizontal="center" vertical="center" wrapText="1"/>
    </xf>
    <xf numFmtId="0" fontId="22" fillId="16" borderId="5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right" vertical="top" wrapText="1"/>
    </xf>
    <xf numFmtId="0" fontId="3" fillId="16" borderId="23" xfId="0" applyFont="1" applyFill="1" applyBorder="1" applyAlignment="1">
      <alignment horizontal="right" vertical="top" wrapText="1"/>
    </xf>
    <xf numFmtId="0" fontId="3" fillId="16" borderId="21" xfId="0" applyFont="1" applyFill="1" applyBorder="1" applyAlignment="1">
      <alignment horizontal="left" vertical="top" wrapText="1"/>
    </xf>
    <xf numFmtId="0" fontId="3" fillId="16" borderId="24" xfId="0" applyFont="1" applyFill="1" applyBorder="1" applyAlignment="1">
      <alignment horizontal="left" vertical="top" wrapText="1"/>
    </xf>
    <xf numFmtId="0" fontId="6" fillId="14" borderId="26" xfId="0" applyFont="1" applyFill="1" applyBorder="1" applyAlignment="1">
      <alignment horizontal="left" vertical="center" wrapText="1"/>
    </xf>
    <xf numFmtId="0" fontId="6" fillId="14" borderId="14" xfId="0" applyFont="1" applyFill="1" applyBorder="1" applyAlignment="1">
      <alignment horizontal="left" vertical="center" wrapText="1"/>
    </xf>
    <xf numFmtId="0" fontId="6" fillId="14" borderId="27" xfId="0" applyFont="1" applyFill="1" applyBorder="1" applyAlignment="1">
      <alignment horizontal="left" vertical="center" wrapText="1"/>
    </xf>
    <xf numFmtId="0" fontId="6" fillId="14" borderId="15" xfId="0" applyFont="1" applyFill="1" applyBorder="1" applyAlignment="1">
      <alignment horizontal="left" vertical="center" wrapText="1"/>
    </xf>
    <xf numFmtId="0" fontId="6" fillId="14" borderId="38" xfId="0" applyFont="1" applyFill="1" applyBorder="1" applyAlignment="1">
      <alignment horizontal="left" vertical="center" wrapText="1"/>
    </xf>
    <xf numFmtId="0" fontId="6" fillId="14" borderId="32" xfId="0" applyFont="1" applyFill="1" applyBorder="1" applyAlignment="1">
      <alignment horizontal="left" vertical="center" wrapText="1"/>
    </xf>
    <xf numFmtId="0" fontId="6" fillId="14" borderId="33" xfId="0" applyFont="1" applyFill="1" applyBorder="1" applyAlignment="1">
      <alignment horizontal="left" vertical="center" wrapText="1"/>
    </xf>
    <xf numFmtId="0" fontId="6" fillId="14" borderId="34" xfId="0" applyFont="1" applyFill="1" applyBorder="1" applyAlignment="1">
      <alignment horizontal="left" vertical="center" wrapText="1"/>
    </xf>
    <xf numFmtId="0" fontId="24" fillId="17" borderId="0" xfId="2" applyFont="1" applyFill="1" applyBorder="1" applyAlignment="1">
      <alignment horizontal="center" vertical="center"/>
    </xf>
    <xf numFmtId="165" fontId="18" fillId="17" borderId="0" xfId="2" applyNumberFormat="1" applyFill="1" applyBorder="1" applyAlignment="1">
      <alignment horizontal="left" vertical="center" wrapText="1"/>
    </xf>
    <xf numFmtId="0" fontId="17" fillId="17" borderId="0" xfId="3" applyFont="1" applyFill="1" applyBorder="1" applyAlignment="1">
      <alignment horizontal="right" vertical="center" wrapText="1"/>
    </xf>
    <xf numFmtId="0" fontId="20" fillId="17" borderId="0" xfId="2" applyFont="1" applyFill="1" applyBorder="1" applyAlignment="1">
      <alignment horizontal="left" wrapText="1"/>
    </xf>
    <xf numFmtId="0" fontId="41" fillId="17" borderId="0" xfId="9" applyFont="1" applyFill="1" applyBorder="1" applyAlignment="1">
      <alignment horizontal="center" vertical="center"/>
    </xf>
    <xf numFmtId="0" fontId="41" fillId="0" borderId="0" xfId="9" applyFont="1" applyBorder="1" applyAlignment="1">
      <alignment horizontal="center"/>
    </xf>
    <xf numFmtId="49" fontId="36" fillId="17" borderId="17" xfId="10" applyNumberFormat="1" applyFont="1" applyFill="1" applyBorder="1" applyAlignment="1">
      <alignment horizontal="center" vertical="center"/>
    </xf>
    <xf numFmtId="49" fontId="36" fillId="17" borderId="18" xfId="10" applyNumberFormat="1" applyFont="1" applyFill="1" applyBorder="1" applyAlignment="1">
      <alignment horizontal="center" vertical="center"/>
    </xf>
    <xf numFmtId="49" fontId="36" fillId="17" borderId="19" xfId="10" applyNumberFormat="1" applyFont="1" applyFill="1" applyBorder="1" applyAlignment="1">
      <alignment horizontal="center" vertical="center"/>
    </xf>
    <xf numFmtId="0" fontId="32" fillId="17" borderId="7" xfId="9" applyFont="1" applyFill="1" applyBorder="1" applyAlignment="1">
      <alignment horizontal="center" vertical="center" wrapText="1"/>
    </xf>
    <xf numFmtId="0" fontId="32" fillId="17" borderId="0" xfId="9" applyFont="1" applyFill="1" applyBorder="1" applyAlignment="1">
      <alignment horizontal="center" vertical="center" wrapText="1"/>
    </xf>
    <xf numFmtId="0" fontId="28" fillId="17" borderId="0" xfId="9" applyFont="1" applyFill="1" applyBorder="1" applyAlignment="1">
      <alignment horizontal="center" vertical="center"/>
    </xf>
    <xf numFmtId="0" fontId="28" fillId="20" borderId="39" xfId="6" applyFont="1" applyFill="1" applyBorder="1" applyAlignment="1">
      <alignment horizontal="center" vertical="center"/>
    </xf>
    <xf numFmtId="0" fontId="28" fillId="20" borderId="39" xfId="6" applyFont="1" applyFill="1" applyBorder="1" applyAlignment="1">
      <alignment horizontal="center" vertical="center" wrapText="1"/>
    </xf>
    <xf numFmtId="0" fontId="17" fillId="17" borderId="5" xfId="6" applyFont="1" applyFill="1" applyBorder="1" applyAlignment="1">
      <alignment horizontal="left" vertical="center"/>
    </xf>
    <xf numFmtId="0" fontId="17" fillId="17" borderId="6" xfId="6" applyFont="1" applyFill="1" applyBorder="1" applyAlignment="1">
      <alignment horizontal="left" vertical="center"/>
    </xf>
    <xf numFmtId="0" fontId="17" fillId="17" borderId="0" xfId="6" applyFont="1" applyFill="1" applyBorder="1" applyAlignment="1">
      <alignment horizontal="left" vertical="center"/>
    </xf>
    <xf numFmtId="0" fontId="17" fillId="17" borderId="8" xfId="6" applyFont="1" applyFill="1" applyBorder="1" applyAlignment="1">
      <alignment horizontal="left" vertical="center"/>
    </xf>
    <xf numFmtId="14" fontId="17" fillId="17" borderId="0" xfId="6" applyNumberFormat="1" applyFont="1" applyFill="1" applyBorder="1" applyAlignment="1">
      <alignment horizontal="left" vertical="center"/>
    </xf>
    <xf numFmtId="14" fontId="17" fillId="17" borderId="8" xfId="6" applyNumberFormat="1" applyFont="1" applyFill="1" applyBorder="1" applyAlignment="1">
      <alignment horizontal="left" vertical="center"/>
    </xf>
    <xf numFmtId="0" fontId="1" fillId="0" borderId="11" xfId="6" applyBorder="1" applyAlignment="1">
      <alignment horizontal="center"/>
    </xf>
    <xf numFmtId="0" fontId="1" fillId="0" borderId="12" xfId="6" applyBorder="1" applyAlignment="1">
      <alignment horizontal="center"/>
    </xf>
    <xf numFmtId="0" fontId="1" fillId="0" borderId="13" xfId="6" applyBorder="1" applyAlignment="1">
      <alignment horizontal="center"/>
    </xf>
    <xf numFmtId="0" fontId="27" fillId="19" borderId="41" xfId="6" applyFont="1" applyFill="1" applyBorder="1" applyAlignment="1">
      <alignment horizontal="center" vertical="center"/>
    </xf>
  </cellXfs>
  <cellStyles count="12">
    <cellStyle name="Moeda 2" xfId="8" xr:uid="{732AA63D-118A-4C43-B22B-3F3B69EEC037}"/>
    <cellStyle name="Normal" xfId="0" builtinId="0"/>
    <cellStyle name="Normal 2" xfId="3" xr:uid="{E0074A92-516B-4F63-8625-44F451D828B6}"/>
    <cellStyle name="Normal 2 2" xfId="2" xr:uid="{E16E2879-4AB1-4075-AF51-13BD254724F6}"/>
    <cellStyle name="Normal 2 3" xfId="9" xr:uid="{D6EE5FF8-D2D2-4C16-8A3E-69DE85CFC7BE}"/>
    <cellStyle name="Normal 3" xfId="6" xr:uid="{A164F8D8-11F2-426D-8928-FF648FD79FBE}"/>
    <cellStyle name="Normal 4" xfId="11" xr:uid="{88AA3A13-9BAA-4DE3-AD71-91B19DF0C245}"/>
    <cellStyle name="Normal 91 2" xfId="10" xr:uid="{E68CB4F4-787D-4184-984B-6D94C6322266}"/>
    <cellStyle name="Porcentagem" xfId="1" builtinId="5"/>
    <cellStyle name="Porcentagem 2" xfId="4" xr:uid="{452ED303-FC32-4295-A2D7-9CC982E02A28}"/>
    <cellStyle name="Vírgula 2" xfId="7" xr:uid="{8433AA76-9CCA-4220-B27F-330220DF2DE9}"/>
    <cellStyle name="Vírgula 3 2" xfId="5" xr:uid="{C6C18022-BA4A-4AA6-BF7A-856C8A07447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29120</xdr:colOff>
      <xdr:row>14</xdr:row>
      <xdr:rowOff>119198</xdr:rowOff>
    </xdr:from>
    <xdr:to>
      <xdr:col>13</xdr:col>
      <xdr:colOff>17722</xdr:colOff>
      <xdr:row>24</xdr:row>
      <xdr:rowOff>133598</xdr:rowOff>
    </xdr:to>
    <xdr:sp macro="" textlink="" fLocksText="0">
      <xdr:nvSpPr>
        <xdr:cNvPr id="3" name="CaixaDeTexto 2">
          <a:extLst>
            <a:ext uri="{FF2B5EF4-FFF2-40B4-BE49-F238E27FC236}">
              <a16:creationId xmlns:a16="http://schemas.microsoft.com/office/drawing/2014/main" id="{9C771AF4-0716-4078-85DA-7E5F15AC833F}"/>
            </a:ext>
          </a:extLst>
        </xdr:cNvPr>
        <xdr:cNvSpPr txBox="1">
          <a:spLocks noChangeArrowheads="1"/>
        </xdr:cNvSpPr>
      </xdr:nvSpPr>
      <xdr:spPr bwMode="auto">
        <a:xfrm>
          <a:off x="6496595" y="3291023"/>
          <a:ext cx="5008277" cy="1919400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*</a:t>
          </a: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Fonte da composição, valores  de  referência  e  fórmula  do  BDI:   Acórdão 2622/2013 - TCU - Plenário </a:t>
          </a: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BDI = </a:t>
          </a:r>
          <a:r>
            <a:rPr lang="pt-BR" sz="1100" b="1" i="0" u="sng" strike="noStrike" baseline="0">
              <a:solidFill>
                <a:srgbClr val="000000"/>
              </a:solidFill>
              <a:latin typeface="Calibri"/>
            </a:rPr>
            <a:t>(1 + AC + S + G + R) x (1 + DF)  x (1 + L)</a:t>
          </a: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 - 1</a:t>
          </a: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	          (1 - I)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BDI - Conforme Acordão TCU 2622/2013.</a:t>
          </a: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Lei Municipal </a:t>
          </a: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- ISS - Imposto Sobre Serviço - 5%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BELA%20CONSULTORIA%20PROJETOS-BAST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vhsdc05\dados-ceron\Documents%20and%20Settings\jose.abilio\Meus%20documentos\LISTA%20DE%20EQUIPAMENTO%20SE%20CORUMBIARA%2018_02_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audio-not\d\A1\Porto%20Veho-%20Unidade%20Mista%20-%20Jo&#227;o%20Leandro%20Barbosa%20-%20distrito%20extre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amuel\Documents\Marilia\A:\TABELA%20CONSULTORIA%20PROJETOS-BAST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PVH\3%20Fiscalizacao\Claudio\Editais\2008\INCRA\Planilha%20Antonio%20Conselhei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PVH\3%20Fiscalizacao\Claudio\Propostas\Propostas%202012\PM%20Rolim%20de%20Moura\Reforma%20e%20Amplia&#231;&#227;o%20de%20Escola%20DINA%20SFAT_TP_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audio-not\d\Claudio\Editais\2008\INCRA\Planilha%20Antonio%20Conselhei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audio\Propostas\Propostas%202012\PM%20Ministro%20Andreazza\Sistema%20de%20esgotamento%20sanit&#225;r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pvh\1%20Processos%20por%20Regiao\6%20PVH\Porto%20Velho\PVH031%20Inst.%20de%20Criminal&#237;stica\3.%20Planilha%20Or&#231;ament&#225;ria\Revisao\PO_IC_PVH_201706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e-14\Arquivos%20diversos\C&#243;pia%20de%20Planilha%20or&#231;ament&#225;ria%20F&#243;rum%20de%20Ariqueme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Meus%20documentos/DEVOP/COMPOSI&#199;&#195;O%20DEVOP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ultoria"/>
      <sheetName val="Composições"/>
      <sheetName val="INCCTOT"/>
      <sheetName val="comp. custos1"/>
      <sheetName val="PLANILHA"/>
      <sheetName val="CRONOGRAMA"/>
      <sheetName val="COTAÇÕES"/>
      <sheetName val="COMPOSIÇÕES "/>
      <sheetName val="comp__custos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354002 Fut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IA.ORIGINAL"/>
      <sheetName val="João Leandro Barbosa"/>
      <sheetName val="Cronograma"/>
    </sheetNames>
    <sheetDataSet>
      <sheetData sheetId="0"/>
      <sheetData sheetId="1">
        <row r="3">
          <cell r="D3" t="str">
            <v xml:space="preserve">                     GOVERNO DO ESTADO DE RONDÔNIA</v>
          </cell>
        </row>
        <row r="4">
          <cell r="D4" t="str">
            <v>DEPARTAMENTO  DE VIAÇÃO E OBRAS PÚBLICAS</v>
          </cell>
        </row>
        <row r="6">
          <cell r="B6" t="str">
            <v>OBRA:</v>
          </cell>
          <cell r="D6" t="str">
            <v>Reforma da Unidade Mista "João Leandro Barbosa"</v>
          </cell>
        </row>
        <row r="7">
          <cell r="B7" t="str">
            <v>LOCAL:</v>
          </cell>
          <cell r="D7" t="str">
            <v>Distrito de Extrema/RO</v>
          </cell>
        </row>
        <row r="9">
          <cell r="K9" t="str">
            <v>PREÇOS</v>
          </cell>
        </row>
        <row r="10">
          <cell r="A10" t="str">
            <v>ITEM</v>
          </cell>
          <cell r="B10" t="str">
            <v>Discriminação</v>
          </cell>
          <cell r="H10" t="str">
            <v>Unid.</v>
          </cell>
          <cell r="I10" t="str">
            <v>Quant.</v>
          </cell>
          <cell r="J10" t="str">
            <v>Unitário</v>
          </cell>
          <cell r="K10" t="str">
            <v>subtotais</v>
          </cell>
          <cell r="L10" t="str">
            <v>Totais</v>
          </cell>
        </row>
        <row r="13">
          <cell r="A13" t="str">
            <v>1.0</v>
          </cell>
          <cell r="B13" t="str">
            <v>SERVIÇOS PRELIMINARES:</v>
          </cell>
        </row>
        <row r="14">
          <cell r="B14" t="str">
            <v>1.1</v>
          </cell>
          <cell r="C14" t="str">
            <v>Administração e Controle</v>
          </cell>
          <cell r="H14" t="str">
            <v>mês</v>
          </cell>
          <cell r="I14">
            <v>4</v>
          </cell>
          <cell r="J14">
            <v>1476.38</v>
          </cell>
          <cell r="K14">
            <v>5905.52</v>
          </cell>
        </row>
        <row r="15">
          <cell r="B15" t="str">
            <v>1.2</v>
          </cell>
          <cell r="C15" t="str">
            <v>Placa da Obra</v>
          </cell>
          <cell r="H15" t="str">
            <v>un</v>
          </cell>
          <cell r="I15">
            <v>1</v>
          </cell>
          <cell r="J15">
            <v>371.56</v>
          </cell>
          <cell r="K15">
            <v>371.56</v>
          </cell>
        </row>
        <row r="16">
          <cell r="B16" t="str">
            <v>1.3</v>
          </cell>
          <cell r="C16" t="str">
            <v>Tanque e masseira  (ate 500 m2 de obra)</v>
          </cell>
          <cell r="H16" t="str">
            <v>cj</v>
          </cell>
          <cell r="I16">
            <v>1</v>
          </cell>
          <cell r="J16">
            <v>562.5</v>
          </cell>
          <cell r="K16">
            <v>562.5</v>
          </cell>
        </row>
        <row r="17">
          <cell r="B17" t="str">
            <v>1.4</v>
          </cell>
          <cell r="C17" t="str">
            <v xml:space="preserve">Equipamentos e Ferramentas </v>
          </cell>
          <cell r="H17" t="str">
            <v>cj</v>
          </cell>
          <cell r="I17">
            <v>1</v>
          </cell>
          <cell r="J17">
            <v>1550.5</v>
          </cell>
          <cell r="K17">
            <v>1550.5</v>
          </cell>
        </row>
        <row r="18">
          <cell r="B18" t="str">
            <v>1.5</v>
          </cell>
          <cell r="C18" t="str">
            <v>Barracão da obra</v>
          </cell>
          <cell r="H18" t="str">
            <v>m2</v>
          </cell>
          <cell r="I18">
            <v>20</v>
          </cell>
          <cell r="J18">
            <v>92.19</v>
          </cell>
          <cell r="K18">
            <v>1843.8</v>
          </cell>
        </row>
        <row r="19">
          <cell r="B19" t="str">
            <v>1.6</v>
          </cell>
          <cell r="C19" t="str">
            <v>Taxas e Emolumentos</v>
          </cell>
          <cell r="H19" t="str">
            <v>tx</v>
          </cell>
          <cell r="I19">
            <v>1</v>
          </cell>
          <cell r="J19">
            <v>1476.38</v>
          </cell>
          <cell r="K19">
            <v>1476.38</v>
          </cell>
          <cell r="L19">
            <v>11710.26</v>
          </cell>
        </row>
        <row r="20">
          <cell r="K20">
            <v>0</v>
          </cell>
        </row>
        <row r="21">
          <cell r="A21" t="str">
            <v>2.0</v>
          </cell>
          <cell r="B21" t="str">
            <v>DEMOLIÇÕES E RETIRADAS:</v>
          </cell>
          <cell r="K21">
            <v>0</v>
          </cell>
        </row>
        <row r="22">
          <cell r="B22" t="str">
            <v>2.1</v>
          </cell>
          <cell r="C22" t="str">
            <v>Demolição  da estrutura de concreto armado do</v>
          </cell>
          <cell r="K22">
            <v>0</v>
          </cell>
        </row>
        <row r="23">
          <cell r="C23" t="str">
            <v>reservatório elevado</v>
          </cell>
          <cell r="H23" t="str">
            <v>m3</v>
          </cell>
          <cell r="I23">
            <v>5</v>
          </cell>
          <cell r="J23">
            <v>46.14</v>
          </cell>
          <cell r="K23">
            <v>230.7</v>
          </cell>
        </row>
        <row r="24">
          <cell r="B24" t="str">
            <v>2.2</v>
          </cell>
          <cell r="C24" t="str">
            <v>Demolição de calçada de proteção (área externa)</v>
          </cell>
          <cell r="H24" t="str">
            <v>m2</v>
          </cell>
          <cell r="I24">
            <v>140</v>
          </cell>
          <cell r="J24">
            <v>6.46</v>
          </cell>
          <cell r="K24">
            <v>904.4</v>
          </cell>
        </row>
        <row r="25">
          <cell r="B25" t="str">
            <v>2.3</v>
          </cell>
          <cell r="C25" t="str">
            <v>Demolição de calçada parte do estacionamento</v>
          </cell>
          <cell r="H25" t="str">
            <v>m2</v>
          </cell>
          <cell r="I25">
            <v>300</v>
          </cell>
          <cell r="J25">
            <v>6.46</v>
          </cell>
          <cell r="K25">
            <v>1938</v>
          </cell>
        </row>
        <row r="26">
          <cell r="B26" t="str">
            <v>2.4</v>
          </cell>
          <cell r="C26" t="str">
            <v>Retirada de portas e caxilhos</v>
          </cell>
          <cell r="H26" t="str">
            <v>m2</v>
          </cell>
          <cell r="I26">
            <v>4</v>
          </cell>
          <cell r="J26">
            <v>2.2200000000000002</v>
          </cell>
          <cell r="K26">
            <v>8.8800000000000008</v>
          </cell>
        </row>
        <row r="27">
          <cell r="B27" t="str">
            <v>2.5</v>
          </cell>
          <cell r="C27" t="str">
            <v>Demolição de revestimento com azulejo</v>
          </cell>
          <cell r="H27" t="str">
            <v>m2</v>
          </cell>
          <cell r="I27">
            <v>127.97</v>
          </cell>
          <cell r="J27">
            <v>6.95</v>
          </cell>
          <cell r="K27">
            <v>889.39</v>
          </cell>
        </row>
        <row r="28">
          <cell r="B28" t="str">
            <v>2.6</v>
          </cell>
          <cell r="C28" t="str">
            <v>Demolição de estrutura de madeira para telhado</v>
          </cell>
          <cell r="H28" t="str">
            <v>un</v>
          </cell>
          <cell r="I28">
            <v>45</v>
          </cell>
          <cell r="J28">
            <v>3.61</v>
          </cell>
          <cell r="K28">
            <v>162.44999999999999</v>
          </cell>
        </row>
        <row r="29">
          <cell r="B29" t="str">
            <v>2.7</v>
          </cell>
          <cell r="C29" t="str">
            <v>Retirada de aparelho de iluminação incandescente</v>
          </cell>
          <cell r="H29" t="str">
            <v>un</v>
          </cell>
          <cell r="I29">
            <v>50</v>
          </cell>
          <cell r="J29">
            <v>1.47</v>
          </cell>
          <cell r="K29">
            <v>73.5</v>
          </cell>
        </row>
        <row r="30">
          <cell r="B30" t="str">
            <v>2.8</v>
          </cell>
          <cell r="C30" t="str">
            <v>Retirada de aparelho de iluminação fluorescente</v>
          </cell>
          <cell r="H30" t="str">
            <v>un</v>
          </cell>
          <cell r="I30">
            <v>9</v>
          </cell>
          <cell r="J30">
            <v>2.44</v>
          </cell>
          <cell r="K30">
            <v>21.96</v>
          </cell>
        </row>
        <row r="31">
          <cell r="B31" t="str">
            <v>2.9</v>
          </cell>
          <cell r="C31" t="str">
            <v>Demolição de piso cerâmico</v>
          </cell>
          <cell r="H31" t="str">
            <v>m2</v>
          </cell>
          <cell r="I31">
            <v>310</v>
          </cell>
          <cell r="J31">
            <v>3.61</v>
          </cell>
          <cell r="K31">
            <v>1119.0999999999999</v>
          </cell>
        </row>
        <row r="32">
          <cell r="B32" t="str">
            <v>2.10</v>
          </cell>
          <cell r="C32" t="str">
            <v>Demolição de cerca de balaustre</v>
          </cell>
          <cell r="H32" t="str">
            <v>m2</v>
          </cell>
          <cell r="I32">
            <v>120</v>
          </cell>
          <cell r="J32">
            <v>1.5</v>
          </cell>
          <cell r="K32">
            <v>180</v>
          </cell>
        </row>
        <row r="33">
          <cell r="B33" t="str">
            <v>2.11</v>
          </cell>
          <cell r="C33" t="str">
            <v>Retirada de telhas de fibrocimento 5mm</v>
          </cell>
          <cell r="H33" t="str">
            <v>m2</v>
          </cell>
          <cell r="I33">
            <v>45</v>
          </cell>
          <cell r="J33">
            <v>0.7</v>
          </cell>
          <cell r="K33">
            <v>31.5</v>
          </cell>
        </row>
        <row r="34">
          <cell r="B34" t="str">
            <v>2.12</v>
          </cell>
          <cell r="C34" t="str">
            <v>Demolição de necrotério</v>
          </cell>
          <cell r="H34" t="str">
            <v>m3</v>
          </cell>
          <cell r="I34">
            <v>15</v>
          </cell>
          <cell r="J34">
            <v>46.14</v>
          </cell>
          <cell r="K34">
            <v>692.1</v>
          </cell>
        </row>
        <row r="35">
          <cell r="B35" t="str">
            <v>2.13</v>
          </cell>
          <cell r="C35" t="str">
            <v>Retirada de forro</v>
          </cell>
          <cell r="H35" t="str">
            <v>m2</v>
          </cell>
          <cell r="I35">
            <v>120</v>
          </cell>
          <cell r="J35">
            <v>0.83</v>
          </cell>
          <cell r="K35">
            <v>99.6</v>
          </cell>
        </row>
        <row r="36">
          <cell r="B36" t="str">
            <v>2.14</v>
          </cell>
          <cell r="C36" t="str">
            <v>Construção e demolição de andaime p/1m2 de forro</v>
          </cell>
          <cell r="H36" t="str">
            <v>m2</v>
          </cell>
          <cell r="I36">
            <v>170</v>
          </cell>
          <cell r="J36">
            <v>1.69</v>
          </cell>
          <cell r="K36">
            <v>287.3</v>
          </cell>
          <cell r="L36">
            <v>6638.88</v>
          </cell>
        </row>
        <row r="37">
          <cell r="K37">
            <v>0</v>
          </cell>
        </row>
        <row r="38">
          <cell r="A38" t="str">
            <v>3.0</v>
          </cell>
          <cell r="B38" t="str">
            <v>COBERTURA E FORRO:</v>
          </cell>
          <cell r="K38">
            <v>0</v>
          </cell>
        </row>
        <row r="39">
          <cell r="B39" t="str">
            <v>3.1</v>
          </cell>
          <cell r="C39" t="str">
            <v>Substituição de madeira para telha ondulada fibrocimento</v>
          </cell>
          <cell r="H39" t="str">
            <v>m2</v>
          </cell>
          <cell r="I39">
            <v>45</v>
          </cell>
          <cell r="J39">
            <v>15.45</v>
          </cell>
          <cell r="K39">
            <v>695.25</v>
          </cell>
        </row>
        <row r="40">
          <cell r="B40" t="str">
            <v>3.2</v>
          </cell>
          <cell r="C40" t="str">
            <v>Telha ondulada fibrocimento e=5mm</v>
          </cell>
          <cell r="H40" t="str">
            <v>m2</v>
          </cell>
          <cell r="I40">
            <v>45</v>
          </cell>
          <cell r="J40">
            <v>10.96</v>
          </cell>
          <cell r="K40">
            <v>493.2</v>
          </cell>
        </row>
        <row r="41">
          <cell r="B41" t="str">
            <v>3.3</v>
          </cell>
          <cell r="C41" t="str">
            <v>Forro em angelin de madeira com entarugamento</v>
          </cell>
          <cell r="H41" t="str">
            <v>m2</v>
          </cell>
          <cell r="I41">
            <v>120</v>
          </cell>
          <cell r="J41">
            <v>20.88</v>
          </cell>
          <cell r="K41">
            <v>2505.6</v>
          </cell>
        </row>
        <row r="42">
          <cell r="B42" t="str">
            <v>3.4</v>
          </cell>
          <cell r="C42" t="str">
            <v>Cimalha simples</v>
          </cell>
          <cell r="H42" t="str">
            <v>m2</v>
          </cell>
          <cell r="I42">
            <v>60</v>
          </cell>
          <cell r="J42">
            <v>1.53</v>
          </cell>
          <cell r="K42">
            <v>91.8</v>
          </cell>
          <cell r="L42">
            <v>3785.85</v>
          </cell>
        </row>
        <row r="43">
          <cell r="K43">
            <v>0</v>
          </cell>
        </row>
        <row r="44">
          <cell r="A44" t="str">
            <v>4.0</v>
          </cell>
          <cell r="B44" t="str">
            <v>REVESTIMENTO DE PISO E PAREDES:</v>
          </cell>
          <cell r="K44">
            <v>0</v>
          </cell>
        </row>
        <row r="45">
          <cell r="B45" t="str">
            <v>4.1</v>
          </cell>
          <cell r="C45" t="str">
            <v>Chapisco fino</v>
          </cell>
          <cell r="H45" t="str">
            <v>m2</v>
          </cell>
          <cell r="I45">
            <v>127.97</v>
          </cell>
          <cell r="J45">
            <v>1.56</v>
          </cell>
          <cell r="K45">
            <v>199.63</v>
          </cell>
        </row>
        <row r="46">
          <cell r="B46" t="str">
            <v>4.2</v>
          </cell>
          <cell r="C46" t="str">
            <v>Emboço impermeab. para assentamento de azulejo</v>
          </cell>
          <cell r="H46" t="str">
            <v>m2</v>
          </cell>
          <cell r="I46">
            <v>127.97</v>
          </cell>
          <cell r="J46">
            <v>7.78</v>
          </cell>
          <cell r="K46">
            <v>995.61</v>
          </cell>
        </row>
        <row r="47">
          <cell r="B47" t="str">
            <v>4.3</v>
          </cell>
          <cell r="C47" t="str">
            <v>Azulejo branco de (15x15)cm</v>
          </cell>
          <cell r="H47" t="str">
            <v>m2</v>
          </cell>
          <cell r="I47">
            <v>127.97</v>
          </cell>
          <cell r="J47">
            <v>26.75</v>
          </cell>
          <cell r="K47">
            <v>3423.2</v>
          </cell>
        </row>
        <row r="48">
          <cell r="B48" t="str">
            <v>4.4</v>
          </cell>
          <cell r="C48" t="str">
            <v>Regularização  de base para piso cerâmico</v>
          </cell>
          <cell r="H48" t="str">
            <v>m2</v>
          </cell>
          <cell r="I48">
            <v>310</v>
          </cell>
          <cell r="J48">
            <v>7.34</v>
          </cell>
          <cell r="K48">
            <v>2275.4</v>
          </cell>
        </row>
        <row r="49">
          <cell r="B49" t="str">
            <v>4.5</v>
          </cell>
          <cell r="C49" t="str">
            <v>Cerâmica 30 x 30cm</v>
          </cell>
          <cell r="H49" t="str">
            <v>m2</v>
          </cell>
          <cell r="I49">
            <v>310</v>
          </cell>
          <cell r="J49">
            <v>22.42</v>
          </cell>
          <cell r="K49">
            <v>6950.2</v>
          </cell>
        </row>
        <row r="50">
          <cell r="B50" t="str">
            <v>4.6</v>
          </cell>
          <cell r="C50" t="str">
            <v>Reboco Paulista</v>
          </cell>
          <cell r="H50" t="str">
            <v>m2</v>
          </cell>
          <cell r="I50">
            <v>400</v>
          </cell>
          <cell r="J50">
            <v>11.56</v>
          </cell>
          <cell r="K50">
            <v>4624</v>
          </cell>
          <cell r="L50">
            <v>18468.04</v>
          </cell>
        </row>
        <row r="51">
          <cell r="K51">
            <v>0</v>
          </cell>
        </row>
        <row r="52">
          <cell r="A52" t="str">
            <v>5.0</v>
          </cell>
          <cell r="B52" t="str">
            <v>PINTURA:</v>
          </cell>
          <cell r="K52">
            <v>0</v>
          </cell>
        </row>
        <row r="53">
          <cell r="B53" t="str">
            <v>5.1</v>
          </cell>
          <cell r="C53" t="str">
            <v>Retoque em paredes p/ receber pinturas (argamassa e massa )</v>
          </cell>
          <cell r="H53" t="str">
            <v>m2</v>
          </cell>
          <cell r="I53">
            <v>3510</v>
          </cell>
          <cell r="J53">
            <v>1.36</v>
          </cell>
          <cell r="K53">
            <v>4773.6000000000004</v>
          </cell>
        </row>
        <row r="54">
          <cell r="B54" t="str">
            <v>5.2</v>
          </cell>
          <cell r="C54" t="str">
            <v>Tinta pva em paredes internas, 02 demãos</v>
          </cell>
          <cell r="H54" t="str">
            <v>m2</v>
          </cell>
          <cell r="I54">
            <v>1898</v>
          </cell>
          <cell r="J54">
            <v>3.79</v>
          </cell>
          <cell r="K54">
            <v>7193.42</v>
          </cell>
        </row>
        <row r="55">
          <cell r="B55" t="str">
            <v>5.3</v>
          </cell>
          <cell r="C55" t="str">
            <v>Tinta pva em paredes externas, 02 demãos</v>
          </cell>
          <cell r="H55" t="str">
            <v>m2</v>
          </cell>
          <cell r="I55">
            <v>1612</v>
          </cell>
          <cell r="J55">
            <v>4.4800000000000004</v>
          </cell>
          <cell r="K55">
            <v>7221.76</v>
          </cell>
        </row>
        <row r="56">
          <cell r="B56" t="str">
            <v>5.4</v>
          </cell>
          <cell r="C56" t="str">
            <v>Verniz no forro de madeira interno, 02 demãos</v>
          </cell>
          <cell r="H56" t="str">
            <v>m2</v>
          </cell>
          <cell r="I56">
            <v>689.35</v>
          </cell>
          <cell r="J56">
            <v>3.41</v>
          </cell>
          <cell r="K56">
            <v>2350.6799999999998</v>
          </cell>
        </row>
        <row r="57">
          <cell r="B57" t="str">
            <v>5.5</v>
          </cell>
          <cell r="C57" t="str">
            <v>Verniz no forro de madeira externo, 02 demãos</v>
          </cell>
          <cell r="H57" t="str">
            <v>m2</v>
          </cell>
          <cell r="I57">
            <v>162</v>
          </cell>
          <cell r="J57">
            <v>3.41</v>
          </cell>
          <cell r="K57">
            <v>552.41999999999996</v>
          </cell>
        </row>
        <row r="58">
          <cell r="B58" t="str">
            <v>5.6</v>
          </cell>
          <cell r="C58" t="str">
            <v>Esmalte sintético portas de madeira, 02 demãos</v>
          </cell>
          <cell r="H58" t="str">
            <v>m2</v>
          </cell>
          <cell r="I58">
            <v>141.75</v>
          </cell>
          <cell r="J58">
            <v>5.27</v>
          </cell>
          <cell r="K58">
            <v>747.02</v>
          </cell>
        </row>
        <row r="59">
          <cell r="B59" t="str">
            <v>5.7</v>
          </cell>
          <cell r="C59" t="str">
            <v>Esmalte sintético nas esquadrias metálicas, 02 demãos</v>
          </cell>
          <cell r="H59" t="str">
            <v>m2</v>
          </cell>
          <cell r="I59">
            <v>116.6</v>
          </cell>
          <cell r="J59">
            <v>7.61</v>
          </cell>
          <cell r="K59">
            <v>887.33</v>
          </cell>
        </row>
        <row r="60">
          <cell r="B60" t="str">
            <v>5.8</v>
          </cell>
          <cell r="C60" t="str">
            <v>Emas. de paredes com massa acrilica p/ correção de parede</v>
          </cell>
          <cell r="H60" t="str">
            <v>m2</v>
          </cell>
          <cell r="I60">
            <v>30</v>
          </cell>
          <cell r="J60">
            <v>3.98</v>
          </cell>
          <cell r="K60">
            <v>119.4</v>
          </cell>
          <cell r="L60">
            <v>23845.63</v>
          </cell>
        </row>
        <row r="61">
          <cell r="K61">
            <v>0</v>
          </cell>
        </row>
        <row r="62">
          <cell r="A62" t="str">
            <v>6.0</v>
          </cell>
          <cell r="B62" t="str">
            <v>INSTALAÇÕES ELÉTRICAS:</v>
          </cell>
          <cell r="K62">
            <v>0</v>
          </cell>
        </row>
        <row r="63">
          <cell r="B63" t="str">
            <v>6.1</v>
          </cell>
          <cell r="C63" t="str">
            <v>Luminária fluorescente 2 x 40w</v>
          </cell>
          <cell r="H63" t="str">
            <v>un</v>
          </cell>
          <cell r="I63">
            <v>14</v>
          </cell>
          <cell r="J63">
            <v>39.92</v>
          </cell>
          <cell r="K63">
            <v>558.88</v>
          </cell>
        </row>
        <row r="64">
          <cell r="B64" t="str">
            <v>6.2</v>
          </cell>
          <cell r="C64" t="str">
            <v>Luminária fluorescente 3 x 40w</v>
          </cell>
          <cell r="H64" t="str">
            <v>un</v>
          </cell>
          <cell r="I64">
            <v>42</v>
          </cell>
          <cell r="J64">
            <v>59.93</v>
          </cell>
          <cell r="K64">
            <v>2517.06</v>
          </cell>
        </row>
        <row r="65">
          <cell r="B65" t="str">
            <v>6.3</v>
          </cell>
          <cell r="C65" t="str">
            <v>Plafonier com globo leitoso com lâmpada de 100w</v>
          </cell>
          <cell r="H65" t="str">
            <v>un</v>
          </cell>
          <cell r="I65">
            <v>34</v>
          </cell>
          <cell r="J65">
            <v>15.21</v>
          </cell>
          <cell r="K65">
            <v>517.14</v>
          </cell>
        </row>
        <row r="66">
          <cell r="B66" t="str">
            <v>6.4</v>
          </cell>
          <cell r="C66" t="str">
            <v>Interruptor com uma tecla</v>
          </cell>
          <cell r="H66" t="str">
            <v>un</v>
          </cell>
          <cell r="I66">
            <v>40</v>
          </cell>
          <cell r="J66">
            <v>4.0599999999999996</v>
          </cell>
          <cell r="K66">
            <v>162.4</v>
          </cell>
        </row>
        <row r="67">
          <cell r="B67" t="str">
            <v>6.5</v>
          </cell>
          <cell r="C67" t="str">
            <v>Tomada</v>
          </cell>
          <cell r="H67" t="str">
            <v>un</v>
          </cell>
          <cell r="I67">
            <v>60</v>
          </cell>
          <cell r="J67">
            <v>4.6500000000000004</v>
          </cell>
          <cell r="K67">
            <v>279</v>
          </cell>
        </row>
        <row r="68">
          <cell r="B68" t="str">
            <v>6.6</v>
          </cell>
          <cell r="C68" t="str">
            <v>Tomada para condicionador de ar</v>
          </cell>
          <cell r="H68" t="str">
            <v>un</v>
          </cell>
          <cell r="I68">
            <v>4</v>
          </cell>
          <cell r="J68">
            <v>7.1</v>
          </cell>
          <cell r="K68">
            <v>28.4</v>
          </cell>
          <cell r="L68">
            <v>4062.88</v>
          </cell>
        </row>
        <row r="69">
          <cell r="K69">
            <v>0</v>
          </cell>
        </row>
        <row r="70">
          <cell r="A70" t="str">
            <v>7.0</v>
          </cell>
          <cell r="B70" t="str">
            <v>INSTALAÇÕES HIDRÁULICA E DE ESGOTO</v>
          </cell>
          <cell r="K70">
            <v>0</v>
          </cell>
        </row>
        <row r="71">
          <cell r="B71" t="str">
            <v>7.1</v>
          </cell>
          <cell r="C71" t="str">
            <v>Chuveiro de pvc</v>
          </cell>
          <cell r="H71" t="str">
            <v>un</v>
          </cell>
          <cell r="I71">
            <v>10</v>
          </cell>
          <cell r="J71">
            <v>7.73</v>
          </cell>
          <cell r="K71">
            <v>77.3</v>
          </cell>
        </row>
        <row r="72">
          <cell r="B72" t="str">
            <v>7.2</v>
          </cell>
          <cell r="C72" t="str">
            <v>Torneira longa de pressão para pia de 1/2 vez</v>
          </cell>
          <cell r="H72" t="str">
            <v>un</v>
          </cell>
          <cell r="I72">
            <v>5</v>
          </cell>
          <cell r="J72">
            <v>20.05</v>
          </cell>
          <cell r="K72">
            <v>100.25</v>
          </cell>
        </row>
        <row r="73">
          <cell r="B73" t="str">
            <v>7.3</v>
          </cell>
          <cell r="C73" t="str">
            <v>Torneira longa de pressão para lavatório de 1/2 vez</v>
          </cell>
          <cell r="H73" t="str">
            <v>un</v>
          </cell>
          <cell r="I73">
            <v>10</v>
          </cell>
          <cell r="J73">
            <v>27.65</v>
          </cell>
          <cell r="K73">
            <v>276.5</v>
          </cell>
        </row>
        <row r="74">
          <cell r="B74" t="str">
            <v>7.4</v>
          </cell>
          <cell r="C74" t="str">
            <v>Caixa plástica de descarga de sobrepor</v>
          </cell>
          <cell r="H74" t="str">
            <v>un</v>
          </cell>
          <cell r="I74">
            <v>10</v>
          </cell>
          <cell r="J74">
            <v>39.56</v>
          </cell>
          <cell r="K74">
            <v>395.6</v>
          </cell>
        </row>
        <row r="75">
          <cell r="B75" t="str">
            <v>7.5</v>
          </cell>
          <cell r="C75" t="str">
            <v>Caixa de passagem 70 x 70cm</v>
          </cell>
          <cell r="H75" t="str">
            <v>un</v>
          </cell>
          <cell r="I75">
            <v>4</v>
          </cell>
          <cell r="J75">
            <v>101.11</v>
          </cell>
          <cell r="K75">
            <v>404.44</v>
          </cell>
        </row>
        <row r="76">
          <cell r="B76" t="str">
            <v>7.6</v>
          </cell>
          <cell r="C76" t="str">
            <v>Caixa de passagem 60 x 60cm</v>
          </cell>
          <cell r="H76" t="str">
            <v>un</v>
          </cell>
          <cell r="I76">
            <v>11</v>
          </cell>
          <cell r="J76">
            <v>76.849999999999994</v>
          </cell>
          <cell r="K76">
            <v>845.35</v>
          </cell>
        </row>
        <row r="77">
          <cell r="B77" t="str">
            <v>7.7</v>
          </cell>
          <cell r="C77" t="str">
            <v>Caixa de passagem 50 x 40cm</v>
          </cell>
          <cell r="H77" t="str">
            <v>un</v>
          </cell>
          <cell r="I77">
            <v>1</v>
          </cell>
          <cell r="J77">
            <v>56.06</v>
          </cell>
          <cell r="K77">
            <v>56.06</v>
          </cell>
        </row>
        <row r="78">
          <cell r="B78" t="str">
            <v>7.8</v>
          </cell>
          <cell r="C78" t="str">
            <v>Tampa em concreto armado para poço amazônas</v>
          </cell>
          <cell r="H78" t="str">
            <v>un</v>
          </cell>
          <cell r="I78">
            <v>1</v>
          </cell>
          <cell r="J78">
            <v>92.29</v>
          </cell>
          <cell r="K78">
            <v>92.29</v>
          </cell>
          <cell r="L78">
            <v>2247.79</v>
          </cell>
        </row>
        <row r="79">
          <cell r="K79">
            <v>0</v>
          </cell>
        </row>
        <row r="80">
          <cell r="K80">
            <v>0</v>
          </cell>
        </row>
        <row r="81">
          <cell r="A81" t="str">
            <v>8.0</v>
          </cell>
          <cell r="B81" t="str">
            <v>MURO E CALÇADAS</v>
          </cell>
          <cell r="K81">
            <v>0</v>
          </cell>
        </row>
        <row r="82">
          <cell r="B82" t="str">
            <v>8.1</v>
          </cell>
          <cell r="C82" t="str">
            <v>Escavação manual de valas</v>
          </cell>
          <cell r="H82" t="str">
            <v>m3</v>
          </cell>
          <cell r="I82">
            <v>24</v>
          </cell>
          <cell r="J82">
            <v>9.76</v>
          </cell>
          <cell r="K82">
            <v>234.24</v>
          </cell>
        </row>
        <row r="83">
          <cell r="B83" t="str">
            <v>8.2</v>
          </cell>
          <cell r="C83" t="str">
            <v xml:space="preserve">Fundação em pedra argamassada </v>
          </cell>
          <cell r="H83" t="str">
            <v>m3</v>
          </cell>
          <cell r="I83">
            <v>2</v>
          </cell>
          <cell r="J83">
            <v>98.83</v>
          </cell>
          <cell r="K83">
            <v>197.66</v>
          </cell>
        </row>
        <row r="84">
          <cell r="B84" t="str">
            <v>8.3</v>
          </cell>
          <cell r="C84" t="str">
            <v>Lastro para fundo de valas</v>
          </cell>
          <cell r="H84" t="str">
            <v>m3</v>
          </cell>
          <cell r="I84">
            <v>1</v>
          </cell>
          <cell r="J84">
            <v>161.91</v>
          </cell>
          <cell r="K84">
            <v>161.91</v>
          </cell>
        </row>
        <row r="85">
          <cell r="B85" t="str">
            <v>8.4</v>
          </cell>
          <cell r="C85" t="str">
            <v>Concreto armado para coluna</v>
          </cell>
          <cell r="H85" t="str">
            <v>m3</v>
          </cell>
          <cell r="I85">
            <v>2</v>
          </cell>
          <cell r="J85">
            <v>669.39</v>
          </cell>
          <cell r="K85">
            <v>1338.78</v>
          </cell>
        </row>
        <row r="86">
          <cell r="B86" t="str">
            <v>8.5</v>
          </cell>
          <cell r="C86" t="str">
            <v>Alv. de 1/2 vez</v>
          </cell>
          <cell r="H86" t="str">
            <v>m2</v>
          </cell>
          <cell r="I86">
            <v>300</v>
          </cell>
          <cell r="J86">
            <v>11.14</v>
          </cell>
          <cell r="K86">
            <v>3342</v>
          </cell>
        </row>
        <row r="87">
          <cell r="B87" t="str">
            <v>8.6</v>
          </cell>
          <cell r="C87" t="str">
            <v>Chapisco fino</v>
          </cell>
          <cell r="H87" t="str">
            <v>m2</v>
          </cell>
          <cell r="I87">
            <v>300</v>
          </cell>
          <cell r="J87">
            <v>1.56</v>
          </cell>
          <cell r="K87">
            <v>468</v>
          </cell>
        </row>
        <row r="88">
          <cell r="B88" t="str">
            <v>8.7</v>
          </cell>
          <cell r="C88" t="str">
            <v>Reboco paulista</v>
          </cell>
          <cell r="H88" t="str">
            <v>m2</v>
          </cell>
          <cell r="I88">
            <v>600</v>
          </cell>
          <cell r="J88">
            <v>11.56</v>
          </cell>
          <cell r="K88">
            <v>6936</v>
          </cell>
        </row>
        <row r="89">
          <cell r="B89" t="str">
            <v>8.8</v>
          </cell>
          <cell r="C89" t="str">
            <v>Calçada de proteção 50 cm</v>
          </cell>
          <cell r="H89" t="str">
            <v>m2</v>
          </cell>
          <cell r="I89">
            <v>288</v>
          </cell>
          <cell r="J89">
            <v>34.46</v>
          </cell>
          <cell r="K89">
            <v>9924.48</v>
          </cell>
        </row>
        <row r="90">
          <cell r="B90" t="str">
            <v>8.9</v>
          </cell>
          <cell r="C90" t="str">
            <v>Lastro e=6cm impermeabilizado para estacionamento</v>
          </cell>
          <cell r="H90" t="str">
            <v>m2</v>
          </cell>
          <cell r="I90">
            <v>738</v>
          </cell>
          <cell r="J90">
            <v>15.21</v>
          </cell>
          <cell r="K90">
            <v>11224.98</v>
          </cell>
          <cell r="L90">
            <v>33828.050000000003</v>
          </cell>
        </row>
        <row r="91">
          <cell r="K91">
            <v>0</v>
          </cell>
        </row>
        <row r="92">
          <cell r="A92" t="str">
            <v>9.0</v>
          </cell>
          <cell r="B92" t="str">
            <v>ESQUADRIAS</v>
          </cell>
          <cell r="K92">
            <v>0</v>
          </cell>
        </row>
        <row r="93">
          <cell r="B93" t="str">
            <v>9.1</v>
          </cell>
          <cell r="C93" t="str">
            <v>Portão de ferro e tela 4 x 2m de correr</v>
          </cell>
          <cell r="H93" t="str">
            <v>m2</v>
          </cell>
          <cell r="I93">
            <v>8</v>
          </cell>
          <cell r="J93">
            <v>201.8</v>
          </cell>
          <cell r="K93">
            <v>1614.4</v>
          </cell>
        </row>
        <row r="94">
          <cell r="B94" t="str">
            <v>9.2</v>
          </cell>
          <cell r="C94" t="str">
            <v>Portão de ferro e tela 1,2 x 2m de abrir</v>
          </cell>
          <cell r="H94" t="str">
            <v>m2</v>
          </cell>
          <cell r="I94">
            <v>2.4</v>
          </cell>
          <cell r="J94">
            <v>201.8</v>
          </cell>
          <cell r="K94">
            <v>484.32</v>
          </cell>
        </row>
        <row r="95">
          <cell r="B95" t="str">
            <v>9.3</v>
          </cell>
          <cell r="C95" t="str">
            <v>Porta almofadada duas folhas 1,5 x 2,1m</v>
          </cell>
          <cell r="H95" t="str">
            <v>un</v>
          </cell>
          <cell r="I95">
            <v>1</v>
          </cell>
          <cell r="J95">
            <v>276.14999999999998</v>
          </cell>
          <cell r="K95">
            <v>276.14999999999998</v>
          </cell>
        </row>
        <row r="96">
          <cell r="B96" t="str">
            <v>9.4</v>
          </cell>
          <cell r="C96" t="str">
            <v>Porta almofadada 0,80 x 2,10m</v>
          </cell>
          <cell r="H96" t="str">
            <v>un</v>
          </cell>
          <cell r="I96">
            <v>5</v>
          </cell>
          <cell r="J96">
            <v>167.01</v>
          </cell>
          <cell r="K96">
            <v>835.05</v>
          </cell>
        </row>
        <row r="97">
          <cell r="B97" t="str">
            <v>9.5</v>
          </cell>
          <cell r="C97" t="str">
            <v>Porta almofadada 0,60 x 2,10m</v>
          </cell>
          <cell r="H97" t="str">
            <v>un</v>
          </cell>
          <cell r="I97">
            <v>4</v>
          </cell>
          <cell r="J97">
            <v>158.72999999999999</v>
          </cell>
          <cell r="K97">
            <v>634.91999999999996</v>
          </cell>
        </row>
        <row r="98">
          <cell r="B98" t="str">
            <v>9.6</v>
          </cell>
          <cell r="C98" t="str">
            <v>Fechaduras para portas</v>
          </cell>
          <cell r="H98" t="str">
            <v>un</v>
          </cell>
          <cell r="I98">
            <v>45</v>
          </cell>
          <cell r="J98">
            <v>19.68</v>
          </cell>
          <cell r="K98">
            <v>885.6</v>
          </cell>
        </row>
        <row r="99">
          <cell r="B99" t="str">
            <v>9.7</v>
          </cell>
          <cell r="C99" t="str">
            <v>Puxadores para as janelas</v>
          </cell>
          <cell r="H99" t="str">
            <v>un</v>
          </cell>
          <cell r="I99">
            <v>28</v>
          </cell>
          <cell r="J99">
            <v>2.5499999999999998</v>
          </cell>
          <cell r="K99">
            <v>71.400000000000006</v>
          </cell>
          <cell r="L99">
            <v>4801.84</v>
          </cell>
        </row>
        <row r="100">
          <cell r="K100">
            <v>0</v>
          </cell>
        </row>
        <row r="101">
          <cell r="A101">
            <v>10</v>
          </cell>
          <cell r="B101" t="str">
            <v>DIVERSOS</v>
          </cell>
          <cell r="K101">
            <v>0</v>
          </cell>
        </row>
        <row r="102">
          <cell r="B102" t="str">
            <v>10.1</v>
          </cell>
          <cell r="C102" t="str">
            <v>Caixa para condicionador de ar 18000 btus</v>
          </cell>
          <cell r="H102" t="str">
            <v>un</v>
          </cell>
          <cell r="I102">
            <v>4</v>
          </cell>
          <cell r="J102">
            <v>58.5</v>
          </cell>
          <cell r="K102">
            <v>234</v>
          </cell>
        </row>
        <row r="103">
          <cell r="B103" t="str">
            <v>10.2</v>
          </cell>
          <cell r="C103" t="str">
            <v xml:space="preserve">Limpeza de poço com tratamento </v>
          </cell>
          <cell r="H103" t="str">
            <v>un</v>
          </cell>
          <cell r="I103">
            <v>1</v>
          </cell>
          <cell r="J103">
            <v>350</v>
          </cell>
          <cell r="K103">
            <v>350</v>
          </cell>
        </row>
        <row r="104">
          <cell r="B104" t="str">
            <v>10.3</v>
          </cell>
          <cell r="C104" t="str">
            <v>Vidro fantasia 4mm</v>
          </cell>
          <cell r="H104" t="str">
            <v>m2</v>
          </cell>
          <cell r="I104">
            <v>5</v>
          </cell>
          <cell r="J104">
            <v>22</v>
          </cell>
          <cell r="K104">
            <v>110</v>
          </cell>
        </row>
        <row r="105">
          <cell r="B105" t="str">
            <v>10.4</v>
          </cell>
          <cell r="C105" t="str">
            <v>Mureta-alvenaria de contenção p/águas pluviais h=0,70m</v>
          </cell>
          <cell r="H105" t="str">
            <v>ml</v>
          </cell>
          <cell r="I105">
            <v>20</v>
          </cell>
          <cell r="J105">
            <v>43.48</v>
          </cell>
          <cell r="K105">
            <v>869.6</v>
          </cell>
        </row>
        <row r="106">
          <cell r="B106" t="str">
            <v>10.5</v>
          </cell>
          <cell r="C106" t="str">
            <v>Tubo de concreto</v>
          </cell>
          <cell r="K106">
            <v>0</v>
          </cell>
        </row>
        <row r="107">
          <cell r="B107" t="str">
            <v>10.5.1</v>
          </cell>
          <cell r="C107" t="str">
            <v xml:space="preserve">TUBO  de concreto simples D=30cm rejuntado com argamassa de cimento e areia no traço 1:3 </v>
          </cell>
          <cell r="H107" t="str">
            <v>m</v>
          </cell>
          <cell r="I107">
            <v>20</v>
          </cell>
          <cell r="J107">
            <v>15.19</v>
          </cell>
          <cell r="K107">
            <v>303.8</v>
          </cell>
        </row>
        <row r="108">
          <cell r="B108" t="str">
            <v>10.5.2</v>
          </cell>
          <cell r="K108">
            <v>0</v>
          </cell>
        </row>
        <row r="109">
          <cell r="B109" t="str">
            <v>10.5.3</v>
          </cell>
          <cell r="C109" t="str">
            <v>Escavação manual de valas</v>
          </cell>
          <cell r="H109" t="str">
            <v>m3</v>
          </cell>
          <cell r="I109">
            <v>13.2</v>
          </cell>
          <cell r="J109">
            <v>9.76</v>
          </cell>
          <cell r="K109">
            <v>128.83000000000001</v>
          </cell>
        </row>
        <row r="110">
          <cell r="B110" t="str">
            <v>10.5.4</v>
          </cell>
          <cell r="C110" t="str">
            <v>Apiloamento de fundo de valas com maço de 30 kg</v>
          </cell>
          <cell r="H110" t="str">
            <v>m2</v>
          </cell>
          <cell r="I110">
            <v>16</v>
          </cell>
          <cell r="J110">
            <v>4.1500000000000004</v>
          </cell>
          <cell r="K110">
            <v>66.400000000000006</v>
          </cell>
        </row>
        <row r="111">
          <cell r="B111" t="str">
            <v>10.5.5</v>
          </cell>
          <cell r="C111" t="str">
            <v>Reaterro compactado de valas em camadas de 20cm</v>
          </cell>
          <cell r="H111" t="str">
            <v>m3</v>
          </cell>
          <cell r="I111">
            <v>9.24</v>
          </cell>
          <cell r="J111">
            <v>14.53</v>
          </cell>
          <cell r="K111">
            <v>134.26</v>
          </cell>
        </row>
        <row r="112">
          <cell r="B112" t="str">
            <v>10.5.6</v>
          </cell>
          <cell r="C112" t="str">
            <v>Lastro areia</v>
          </cell>
          <cell r="H112" t="str">
            <v>m3</v>
          </cell>
          <cell r="I112">
            <v>1.6</v>
          </cell>
          <cell r="J112">
            <v>20.6</v>
          </cell>
          <cell r="K112">
            <v>32.96</v>
          </cell>
        </row>
        <row r="113">
          <cell r="B113" t="str">
            <v>10.5.7</v>
          </cell>
          <cell r="C113" t="str">
            <v>Transporte a 30m em direcao horizontal de material escavado</v>
          </cell>
          <cell r="H113" t="str">
            <v>m3</v>
          </cell>
          <cell r="I113">
            <v>9.24</v>
          </cell>
          <cell r="J113">
            <v>4.88</v>
          </cell>
          <cell r="K113">
            <v>45.09</v>
          </cell>
        </row>
        <row r="114">
          <cell r="B114" t="str">
            <v>10.6</v>
          </cell>
          <cell r="C114" t="str">
            <v>Retirada de entulho até 6m3</v>
          </cell>
          <cell r="H114" t="str">
            <v>un</v>
          </cell>
          <cell r="I114">
            <v>4</v>
          </cell>
          <cell r="J114">
            <v>35</v>
          </cell>
          <cell r="K114">
            <v>140</v>
          </cell>
        </row>
        <row r="115">
          <cell r="B115" t="str">
            <v>10.7</v>
          </cell>
          <cell r="C115" t="str">
            <v xml:space="preserve">LImpeza geral da obra </v>
          </cell>
          <cell r="H115" t="str">
            <v>m2</v>
          </cell>
          <cell r="I115">
            <v>2000</v>
          </cell>
          <cell r="J115">
            <v>1.71</v>
          </cell>
          <cell r="K115">
            <v>3420</v>
          </cell>
          <cell r="L115">
            <v>5834.94</v>
          </cell>
        </row>
        <row r="116">
          <cell r="K116">
            <v>0</v>
          </cell>
        </row>
        <row r="119">
          <cell r="D119" t="str">
            <v>T O T A L   S E M  B D I ..................................................................................................................</v>
          </cell>
          <cell r="K119">
            <v>115224.16</v>
          </cell>
          <cell r="L119">
            <v>115224.16</v>
          </cell>
        </row>
        <row r="120">
          <cell r="D120" t="str">
            <v>B   D   I ...............................................................................................................................................</v>
          </cell>
          <cell r="K120">
            <v>34567.25</v>
          </cell>
          <cell r="L120">
            <v>34567.25</v>
          </cell>
        </row>
        <row r="121">
          <cell r="D121" t="str">
            <v>T O T A L   C O M   B D I ..................................................................................................................</v>
          </cell>
          <cell r="K121">
            <v>149791.41</v>
          </cell>
          <cell r="L121">
            <v>149791.41</v>
          </cell>
        </row>
        <row r="123">
          <cell r="B123" t="str">
            <v>Porto Velho Unidade Mista - João Leandro Barbosa - distrito extrema.xls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ori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"/>
      <sheetName val="CRONOG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ão_Playground"/>
      <sheetName val="Plan_Playground"/>
      <sheetName val="Crono_Playground"/>
      <sheetName val="Composição_MURO"/>
      <sheetName val="Plan_MURO"/>
      <sheetName val="Crono_MURO"/>
      <sheetName val="Composição_QUADRA"/>
      <sheetName val="Plan_REF QUADRA"/>
      <sheetName val="Crono_REF QUADRA"/>
      <sheetName val="Composição_PAVILHÃO 03"/>
      <sheetName val="Plan_PAVILHÃO 03"/>
      <sheetName val="Crono_PAVILHÃO 03"/>
      <sheetName val="Composição_QUADRA DE AREIA"/>
      <sheetName val="Plan_QUADRA DE AREIA"/>
      <sheetName val="Crono_QUADRA DE AREIA"/>
      <sheetName val="Composição_SUBESTAÇÃO"/>
      <sheetName val="CHUE (2)"/>
      <sheetName val="Plan_SUBESTAÇÃO"/>
      <sheetName val="Crono_SUBESTAÇÃO"/>
      <sheetName val="BDI"/>
      <sheetName val="L.S."/>
      <sheetName val="Histograma"/>
      <sheetName val="Salário base da categoria"/>
      <sheetName val="Mão de obra (MARC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"/>
      <sheetName val="CRONOG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ão"/>
      <sheetName val="Planilha"/>
      <sheetName val="CRONOGRAMA"/>
      <sheetName val="BDI SERV"/>
      <sheetName val="BDI MAT"/>
      <sheetName val="L.S."/>
      <sheetName val="Mão de obra (MARCA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DIN."/>
      <sheetName val="MemóriaCálculo SST"/>
      <sheetName val="PARETO"/>
      <sheetName val="CURVA ABC"/>
      <sheetName val="PLANILHA"/>
      <sheetName val="MEMÓRIA DE CÁLCULO (2)"/>
      <sheetName val="MEMÓRIA DE CÁLCULO"/>
      <sheetName val="COMPOSIÇÕES"/>
      <sheetName val="COTAÇÃO"/>
      <sheetName val="CRONOGRAMA"/>
      <sheetName val="CRO.EQUIP"/>
      <sheetName val="CRO.GERAL"/>
      <sheetName val="BDI_Edificações"/>
      <sheetName val="BDI_Equipamentos "/>
      <sheetName val="Plan1"/>
      <sheetName val="Relatório de Compatibilidade"/>
      <sheetName val="Tabela Deosp"/>
    </sheetNames>
    <sheetDataSet>
      <sheetData sheetId="0"/>
      <sheetData sheetId="1"/>
      <sheetData sheetId="2">
        <row r="64">
          <cell r="C64" t="str">
            <v>15.3.10</v>
          </cell>
          <cell r="D64" t="str">
            <v>16120.8.1.40</v>
          </cell>
          <cell r="E64" t="str">
            <v>CABO ISOLADO em PVC seção 6 mm² - 750 V - 70°C - flexível</v>
          </cell>
          <cell r="F64" t="str">
            <v>m</v>
          </cell>
          <cell r="G64">
            <v>2511.9</v>
          </cell>
          <cell r="H64">
            <v>5</v>
          </cell>
          <cell r="I64">
            <v>12559.5</v>
          </cell>
          <cell r="J64">
            <v>2059618.5</v>
          </cell>
          <cell r="K64">
            <v>4.7260000000000002E-3</v>
          </cell>
          <cell r="L64">
            <v>0.77502000000000004</v>
          </cell>
          <cell r="M64" t="str">
            <v>B</v>
          </cell>
        </row>
        <row r="65">
          <cell r="C65" t="str">
            <v>6.1.1</v>
          </cell>
          <cell r="D65" t="str">
            <v>07.01.15</v>
          </cell>
          <cell r="E65" t="str">
            <v>Porta de madeira lisa - (0,80x2,10) m  - Dobradiças/fechadura - ref.: LaFonte, fame, pado, aliança ou equivalente</v>
          </cell>
          <cell r="F65" t="str">
            <v>unid</v>
          </cell>
          <cell r="G65">
            <v>41</v>
          </cell>
          <cell r="H65">
            <v>305.27999999999997</v>
          </cell>
          <cell r="I65">
            <v>12516.48</v>
          </cell>
          <cell r="J65">
            <v>2072134.98</v>
          </cell>
          <cell r="K65">
            <v>4.7099999999999998E-3</v>
          </cell>
          <cell r="L65">
            <v>0.77973000000000003</v>
          </cell>
          <cell r="M65" t="str">
            <v>B</v>
          </cell>
        </row>
        <row r="66">
          <cell r="C66" t="str">
            <v>15.3.3</v>
          </cell>
          <cell r="D66" t="str">
            <v>16120.8.1.59</v>
          </cell>
          <cell r="E66" t="str">
            <v>CABO ISOLADO em PVC seção 35 mm² - 0,6/1kV - 70°C - flexível</v>
          </cell>
          <cell r="F66" t="str">
            <v>m</v>
          </cell>
          <cell r="G66">
            <v>683.7</v>
          </cell>
          <cell r="H66">
            <v>18.09</v>
          </cell>
          <cell r="I66">
            <v>12368.13</v>
          </cell>
          <cell r="J66">
            <v>2084503.11</v>
          </cell>
          <cell r="K66">
            <v>4.6540000000000002E-3</v>
          </cell>
          <cell r="L66">
            <v>0.78438399999999997</v>
          </cell>
          <cell r="M66" t="str">
            <v>B</v>
          </cell>
        </row>
        <row r="67">
          <cell r="C67" t="str">
            <v>7.3.1</v>
          </cell>
          <cell r="D67">
            <v>79627</v>
          </cell>
          <cell r="E67" t="str">
            <v>DIVISORIA EM GRANITO BRANCO POLIDO, ESP = 3CM, ASSENTADO COM ARGAMASSA TRACO 1:4, ARREMATE EM CIMENTO BRANCO</v>
          </cell>
          <cell r="F67" t="str">
            <v>m²</v>
          </cell>
          <cell r="G67">
            <v>17.739999999999998</v>
          </cell>
          <cell r="H67">
            <v>678.38</v>
          </cell>
          <cell r="I67">
            <v>12034.46</v>
          </cell>
          <cell r="J67">
            <v>2096537.57</v>
          </cell>
          <cell r="K67">
            <v>4.5279999999999999E-3</v>
          </cell>
          <cell r="L67">
            <v>0.78891299999999998</v>
          </cell>
          <cell r="M67" t="str">
            <v>B</v>
          </cell>
        </row>
        <row r="68">
          <cell r="C68" t="str">
            <v>15.3.14</v>
          </cell>
          <cell r="D68">
            <v>72254</v>
          </cell>
          <cell r="E68" t="str">
            <v>CABO DE COBRE NU 50MM2 - FORNECIMENTO E INSTALACAO</v>
          </cell>
          <cell r="F68" t="str">
            <v>m</v>
          </cell>
          <cell r="G68">
            <v>430.2</v>
          </cell>
          <cell r="H68">
            <v>25.96</v>
          </cell>
          <cell r="I68">
            <v>11167.99</v>
          </cell>
          <cell r="J68">
            <v>2107705.56</v>
          </cell>
          <cell r="K68">
            <v>4.202E-3</v>
          </cell>
          <cell r="L68">
            <v>0.79311500000000001</v>
          </cell>
          <cell r="M68" t="str">
            <v>B</v>
          </cell>
        </row>
        <row r="69">
          <cell r="C69" t="str">
            <v>15.17.1</v>
          </cell>
          <cell r="D69" t="str">
            <v>COMP-26</v>
          </cell>
          <cell r="E69" t="str">
            <v>ELETRODUTO metalico,rigido pesado,com conexões Ø 32 mm (1")</v>
          </cell>
          <cell r="F69" t="str">
            <v>m</v>
          </cell>
          <cell r="G69">
            <v>128.1</v>
          </cell>
          <cell r="H69">
            <v>83.39</v>
          </cell>
          <cell r="I69">
            <v>10682.26</v>
          </cell>
          <cell r="J69">
            <v>2118387.8199999998</v>
          </cell>
          <cell r="K69">
            <v>4.0200000000000001E-3</v>
          </cell>
          <cell r="L69">
            <v>0.79713500000000004</v>
          </cell>
          <cell r="M69" t="str">
            <v>B</v>
          </cell>
        </row>
        <row r="70">
          <cell r="C70" t="str">
            <v>17.1.1</v>
          </cell>
          <cell r="D70" t="str">
            <v>74236/001</v>
          </cell>
          <cell r="E70" t="str">
            <v>GRAMA BATATAIS EM PLACAS</v>
          </cell>
          <cell r="F70" t="str">
            <v>m²</v>
          </cell>
          <cell r="G70">
            <v>761.28</v>
          </cell>
          <cell r="H70">
            <v>13.81</v>
          </cell>
          <cell r="I70">
            <v>10513.28</v>
          </cell>
          <cell r="J70">
            <v>2128901.1</v>
          </cell>
          <cell r="K70">
            <v>3.9560000000000003E-3</v>
          </cell>
          <cell r="L70">
            <v>0.801091</v>
          </cell>
          <cell r="M70" t="str">
            <v>B</v>
          </cell>
        </row>
        <row r="71">
          <cell r="C71" t="str">
            <v>1.1.4</v>
          </cell>
          <cell r="D71" t="str">
            <v>01.01.07.05</v>
          </cell>
          <cell r="E71" t="str">
            <v>Despesas com refeição - almoço</v>
          </cell>
          <cell r="F71" t="str">
            <v>und</v>
          </cell>
          <cell r="G71">
            <v>2469</v>
          </cell>
          <cell r="H71">
            <v>4.2</v>
          </cell>
          <cell r="I71">
            <v>10369.799999999999</v>
          </cell>
          <cell r="J71">
            <v>2139270.9</v>
          </cell>
          <cell r="K71">
            <v>3.9020000000000001E-3</v>
          </cell>
          <cell r="L71">
            <v>0.80499299999999996</v>
          </cell>
          <cell r="M71" t="str">
            <v>B</v>
          </cell>
        </row>
        <row r="72">
          <cell r="C72" t="str">
            <v>7.1.1</v>
          </cell>
          <cell r="D72" t="str">
            <v>13.05.03</v>
          </cell>
          <cell r="E72" t="str">
            <v>Peitoril de granito, L=15,00cm, e=2,00cm</v>
          </cell>
          <cell r="F72" t="str">
            <v>m</v>
          </cell>
          <cell r="G72">
            <v>173.22</v>
          </cell>
          <cell r="H72">
            <v>59.56</v>
          </cell>
          <cell r="I72">
            <v>10316.98</v>
          </cell>
          <cell r="J72">
            <v>2149587.88</v>
          </cell>
          <cell r="K72">
            <v>3.882E-3</v>
          </cell>
          <cell r="L72">
            <v>0.80887500000000001</v>
          </cell>
          <cell r="M72" t="str">
            <v>B</v>
          </cell>
        </row>
        <row r="73">
          <cell r="C73" t="str">
            <v>17.3.1</v>
          </cell>
          <cell r="D73" t="str">
            <v>01740.8.1.1</v>
          </cell>
          <cell r="E73" t="str">
            <v>LIMPEZA geral da edificação</v>
          </cell>
          <cell r="F73" t="str">
            <v>m²</v>
          </cell>
          <cell r="G73">
            <v>1876.41</v>
          </cell>
          <cell r="H73">
            <v>5.43</v>
          </cell>
          <cell r="I73">
            <v>10188.91</v>
          </cell>
          <cell r="J73">
            <v>2159776.79</v>
          </cell>
          <cell r="K73">
            <v>3.8340000000000002E-3</v>
          </cell>
          <cell r="L73">
            <v>0.81270900000000001</v>
          </cell>
          <cell r="M73" t="str">
            <v>B</v>
          </cell>
        </row>
        <row r="74">
          <cell r="C74" t="str">
            <v>15.8.1</v>
          </cell>
          <cell r="D74" t="str">
            <v>18.02.01</v>
          </cell>
          <cell r="E74" t="str">
            <v>Eletrocalha perfurada tipo U com tampa (50x50)mm, com conexões</v>
          </cell>
          <cell r="F74" t="str">
            <v>m</v>
          </cell>
          <cell r="G74">
            <v>353.9</v>
          </cell>
          <cell r="H74">
            <v>28.59</v>
          </cell>
          <cell r="I74">
            <v>10118</v>
          </cell>
          <cell r="J74">
            <v>2169894.79</v>
          </cell>
          <cell r="K74">
            <v>3.8070000000000001E-3</v>
          </cell>
          <cell r="L74">
            <v>0.81651600000000002</v>
          </cell>
          <cell r="M74" t="str">
            <v>B</v>
          </cell>
        </row>
        <row r="75">
          <cell r="C75" t="str">
            <v>1.3.2</v>
          </cell>
          <cell r="D75" t="str">
            <v>01520.8.1.1</v>
          </cell>
          <cell r="E75" t="str">
            <v>ABRIGO PROVISÓRIO de madeira executado na obra para alojamento e depósito de materiais e ferramentas</v>
          </cell>
          <cell r="F75" t="str">
            <v>m²</v>
          </cell>
          <cell r="G75">
            <v>35</v>
          </cell>
          <cell r="H75">
            <v>274.16000000000003</v>
          </cell>
          <cell r="I75">
            <v>9595.6</v>
          </cell>
          <cell r="J75">
            <v>2179490.39</v>
          </cell>
          <cell r="K75">
            <v>3.6110000000000001E-3</v>
          </cell>
          <cell r="L75">
            <v>0.82012700000000005</v>
          </cell>
          <cell r="M75" t="str">
            <v>B</v>
          </cell>
        </row>
        <row r="76">
          <cell r="C76" t="str">
            <v>3.3.2</v>
          </cell>
          <cell r="D76" t="str">
            <v>03210.8.1.3</v>
          </cell>
          <cell r="E76" t="str">
            <v>ARMADURA de aço para estruturas em geral, CA-50, diâmetro 8,0 mm, corte e dobra na obra</v>
          </cell>
          <cell r="F76" t="str">
            <v>kg</v>
          </cell>
          <cell r="G76">
            <v>1257.9000000000001</v>
          </cell>
          <cell r="H76">
            <v>7.55</v>
          </cell>
          <cell r="I76">
            <v>9497.15</v>
          </cell>
          <cell r="J76">
            <v>2188987.54</v>
          </cell>
          <cell r="K76">
            <v>3.5739999999999999E-3</v>
          </cell>
          <cell r="L76">
            <v>0.82370100000000002</v>
          </cell>
          <cell r="M76" t="str">
            <v>B</v>
          </cell>
        </row>
        <row r="77">
          <cell r="C77" t="str">
            <v>2.3.1</v>
          </cell>
          <cell r="D77" t="str">
            <v>02315.8.7.1</v>
          </cell>
          <cell r="E77" t="str">
            <v>Reaterro manual de vala apiloado</v>
          </cell>
          <cell r="F77" t="str">
            <v>m³</v>
          </cell>
          <cell r="G77">
            <v>309.67</v>
          </cell>
          <cell r="H77">
            <v>30.54</v>
          </cell>
          <cell r="I77">
            <v>9457.32</v>
          </cell>
          <cell r="J77">
            <v>2198444.86</v>
          </cell>
          <cell r="K77">
            <v>3.5590000000000001E-3</v>
          </cell>
          <cell r="L77">
            <v>0.82726</v>
          </cell>
          <cell r="M77" t="str">
            <v>B</v>
          </cell>
        </row>
        <row r="78">
          <cell r="C78" t="str">
            <v>16.1.6</v>
          </cell>
          <cell r="D78" t="str">
            <v>09115.8.11.1</v>
          </cell>
          <cell r="E78" t="str">
            <v>PINTURA com tinta acrilica em parede externa, com duas demãos, sem massa corrida</v>
          </cell>
          <cell r="F78" t="str">
            <v>m²</v>
          </cell>
          <cell r="G78">
            <v>895.56</v>
          </cell>
          <cell r="H78">
            <v>10.42</v>
          </cell>
          <cell r="I78">
            <v>9331.74</v>
          </cell>
          <cell r="J78">
            <v>2207776.6</v>
          </cell>
          <cell r="K78">
            <v>3.5109999999999998E-3</v>
          </cell>
          <cell r="L78">
            <v>0.83077100000000004</v>
          </cell>
          <cell r="M78" t="str">
            <v>B</v>
          </cell>
        </row>
        <row r="79">
          <cell r="C79" t="str">
            <v>14.1.1</v>
          </cell>
          <cell r="D79" t="str">
            <v>15410.8.12.1</v>
          </cell>
          <cell r="E79" t="str">
            <v>LAVATÓRIO de louça de embutir (cuba) , com torneira de pressão e acessórios</v>
          </cell>
          <cell r="F79" t="str">
            <v>unid</v>
          </cell>
          <cell r="G79">
            <v>31</v>
          </cell>
          <cell r="H79">
            <v>298.20999999999998</v>
          </cell>
          <cell r="I79">
            <v>9244.51</v>
          </cell>
          <cell r="J79">
            <v>2217021.11</v>
          </cell>
          <cell r="K79">
            <v>3.4789999999999999E-3</v>
          </cell>
          <cell r="L79">
            <v>0.83425000000000005</v>
          </cell>
          <cell r="M79" t="str">
            <v>B</v>
          </cell>
        </row>
        <row r="80">
          <cell r="C80" t="str">
            <v>9.1.2</v>
          </cell>
          <cell r="D80" t="str">
            <v>12.01.05</v>
          </cell>
          <cell r="E80" t="str">
            <v>Emboço para parede interna ou externa, argamassa traço 1:4, e=20,00mm - peneirada</v>
          </cell>
          <cell r="F80" t="str">
            <v>m²</v>
          </cell>
          <cell r="G80">
            <v>530.78</v>
          </cell>
          <cell r="H80">
            <v>17.39</v>
          </cell>
          <cell r="I80">
            <v>9230.26</v>
          </cell>
          <cell r="J80">
            <v>2226251.37</v>
          </cell>
          <cell r="K80">
            <v>3.473E-3</v>
          </cell>
          <cell r="L80">
            <v>0.837723</v>
          </cell>
          <cell r="M80" t="str">
            <v>B</v>
          </cell>
        </row>
        <row r="81">
          <cell r="C81" t="str">
            <v>15.8.2</v>
          </cell>
          <cell r="D81" t="str">
            <v>18.02.14</v>
          </cell>
          <cell r="E81" t="str">
            <v xml:space="preserve">Eletrocalha perfurada tipo U com tampa (100x100)mm, com conexões  </v>
          </cell>
          <cell r="F81" t="str">
            <v>m</v>
          </cell>
          <cell r="G81">
            <v>190.8</v>
          </cell>
          <cell r="H81">
            <v>47.48</v>
          </cell>
          <cell r="I81">
            <v>9059.18</v>
          </cell>
          <cell r="J81">
            <v>2235310.5499999998</v>
          </cell>
          <cell r="K81">
            <v>3.4090000000000001E-3</v>
          </cell>
          <cell r="L81">
            <v>0.84113199999999999</v>
          </cell>
          <cell r="M81" t="str">
            <v>B</v>
          </cell>
        </row>
        <row r="82">
          <cell r="C82" t="str">
            <v>15.3.13</v>
          </cell>
          <cell r="D82">
            <v>72253</v>
          </cell>
          <cell r="E82" t="str">
            <v>CABO DE COBRE NU 35MM2 - FORNECIMENTO E INSTALACAO</v>
          </cell>
          <cell r="F82" t="str">
            <v>m</v>
          </cell>
          <cell r="G82">
            <v>446.7</v>
          </cell>
          <cell r="H82">
            <v>19.399999999999999</v>
          </cell>
          <cell r="I82">
            <v>8665.98</v>
          </cell>
          <cell r="J82">
            <v>2243976.5299999998</v>
          </cell>
          <cell r="K82">
            <v>3.261E-3</v>
          </cell>
          <cell r="L82">
            <v>0.84439299999999995</v>
          </cell>
          <cell r="M82" t="str">
            <v>B</v>
          </cell>
        </row>
        <row r="83">
          <cell r="C83" t="str">
            <v>12.6.2</v>
          </cell>
          <cell r="D83" t="str">
            <v>DERDREN078</v>
          </cell>
          <cell r="E83" t="str">
            <v xml:space="preserve">Caixa coletora de sarjeta - CCS 01 com grelha de concreto </v>
          </cell>
          <cell r="F83" t="str">
            <v>unid</v>
          </cell>
          <cell r="G83">
            <v>5</v>
          </cell>
          <cell r="H83">
            <v>1699.29</v>
          </cell>
          <cell r="I83">
            <v>8496.4500000000007</v>
          </cell>
          <cell r="J83">
            <v>2252472.98</v>
          </cell>
          <cell r="K83">
            <v>3.1970000000000002E-3</v>
          </cell>
          <cell r="L83">
            <v>0.84758999999999995</v>
          </cell>
          <cell r="M83" t="str">
            <v>B</v>
          </cell>
        </row>
        <row r="84">
          <cell r="C84" t="str">
            <v>8.2.3</v>
          </cell>
          <cell r="D84" t="str">
            <v>07320.8.12.4</v>
          </cell>
          <cell r="E84" t="str">
            <v>CUMEEIRA normal ou articulada de fibrocimento para telha perfil ondulado e=6 ou 8 mm</v>
          </cell>
          <cell r="F84" t="str">
            <v>m</v>
          </cell>
          <cell r="G84">
            <v>141.71</v>
          </cell>
          <cell r="H84">
            <v>58.63</v>
          </cell>
          <cell r="I84">
            <v>8308.4599999999991</v>
          </cell>
          <cell r="J84">
            <v>2260781.44</v>
          </cell>
          <cell r="K84">
            <v>3.1259999999999999E-3</v>
          </cell>
          <cell r="L84">
            <v>0.85071600000000003</v>
          </cell>
          <cell r="M84" t="str">
            <v>B</v>
          </cell>
        </row>
        <row r="85">
          <cell r="C85" t="str">
            <v>4.2.5</v>
          </cell>
          <cell r="D85" t="str">
            <v>03.01.09</v>
          </cell>
          <cell r="E85" t="str">
            <v>Ferragem CA-50A - 5/8" - 16,00mm</v>
          </cell>
          <cell r="F85" t="str">
            <v>kg</v>
          </cell>
          <cell r="G85">
            <v>1108.8</v>
          </cell>
          <cell r="H85">
            <v>7.46</v>
          </cell>
          <cell r="I85">
            <v>8271.65</v>
          </cell>
          <cell r="J85">
            <v>2269053.09</v>
          </cell>
          <cell r="K85">
            <v>3.1129999999999999E-3</v>
          </cell>
          <cell r="L85">
            <v>0.85382899999999995</v>
          </cell>
          <cell r="M85" t="str">
            <v>B</v>
          </cell>
        </row>
        <row r="86">
          <cell r="C86" t="str">
            <v>15.19.5</v>
          </cell>
          <cell r="D86">
            <v>83391</v>
          </cell>
          <cell r="E86" t="str">
            <v>Reator eletrônico p/ fluorescente tubular 2x40W</v>
          </cell>
          <cell r="F86" t="str">
            <v>unid</v>
          </cell>
          <cell r="G86">
            <v>249</v>
          </cell>
          <cell r="H86">
            <v>32.729999999999997</v>
          </cell>
          <cell r="I86">
            <v>8149.77</v>
          </cell>
          <cell r="J86">
            <v>2277202.86</v>
          </cell>
          <cell r="K86">
            <v>3.0669999999999998E-3</v>
          </cell>
          <cell r="L86">
            <v>0.85689599999999999</v>
          </cell>
          <cell r="M86" t="str">
            <v>B</v>
          </cell>
        </row>
        <row r="87">
          <cell r="C87" t="str">
            <v>6.1.15</v>
          </cell>
          <cell r="D87" t="str">
            <v>08110.8.2.2</v>
          </cell>
          <cell r="E87" t="str">
            <v>GRADIL DE FERRO, colocação e acabamento malha=65x132mm, barras verticais, largura=25mm, espessura=3mm (7,00 x 2,10)m</v>
          </cell>
          <cell r="F87" t="str">
            <v>m²</v>
          </cell>
          <cell r="G87">
            <v>29.4</v>
          </cell>
          <cell r="H87">
            <v>271.14</v>
          </cell>
          <cell r="I87">
            <v>7971.52</v>
          </cell>
          <cell r="J87">
            <v>2285174.38</v>
          </cell>
          <cell r="K87">
            <v>3.0000000000000001E-3</v>
          </cell>
          <cell r="L87">
            <v>0.85989499999999996</v>
          </cell>
          <cell r="M87" t="str">
            <v>B</v>
          </cell>
        </row>
        <row r="88">
          <cell r="C88" t="str">
            <v>1.2.2</v>
          </cell>
          <cell r="D88" t="str">
            <v>02595.8.1.1</v>
          </cell>
          <cell r="E88" t="str">
            <v>LOCAÇÃO da obra, execução de gabarito</v>
          </cell>
          <cell r="F88" t="str">
            <v>m²</v>
          </cell>
          <cell r="G88">
            <v>1876.41</v>
          </cell>
          <cell r="H88">
            <v>4.16</v>
          </cell>
          <cell r="I88">
            <v>7805.87</v>
          </cell>
          <cell r="J88">
            <v>2292980.25</v>
          </cell>
          <cell r="K88">
            <v>2.9369999999999999E-3</v>
          </cell>
          <cell r="L88">
            <v>0.86283299999999996</v>
          </cell>
          <cell r="M88" t="str">
            <v>B</v>
          </cell>
        </row>
        <row r="89">
          <cell r="C89" t="str">
            <v>3.3.6</v>
          </cell>
          <cell r="D89" t="str">
            <v>03.01.03</v>
          </cell>
          <cell r="E89" t="str">
            <v>Ferragem CA-60 fina - 3,40 a 6,00mm</v>
          </cell>
          <cell r="F89" t="str">
            <v>kg</v>
          </cell>
          <cell r="G89">
            <v>882.8</v>
          </cell>
          <cell r="H89">
            <v>8.65</v>
          </cell>
          <cell r="I89">
            <v>7636.22</v>
          </cell>
          <cell r="J89">
            <v>2300616.4700000002</v>
          </cell>
          <cell r="K89">
            <v>2.8730000000000001E-3</v>
          </cell>
          <cell r="L89">
            <v>0.86570599999999998</v>
          </cell>
          <cell r="M89" t="str">
            <v>B</v>
          </cell>
        </row>
        <row r="90">
          <cell r="C90" t="str">
            <v>12.6.5</v>
          </cell>
          <cell r="D90">
            <v>9820</v>
          </cell>
          <cell r="E90" t="str">
            <v>TUBO PVC EB-644 P/ REDE COLET ESG JE DN 250MM</v>
          </cell>
          <cell r="F90" t="str">
            <v>m</v>
          </cell>
          <cell r="G90">
            <v>105</v>
          </cell>
          <cell r="H90">
            <v>72.28</v>
          </cell>
          <cell r="I90">
            <v>7589.4</v>
          </cell>
          <cell r="J90">
            <v>2308205.87</v>
          </cell>
          <cell r="K90">
            <v>2.856E-3</v>
          </cell>
          <cell r="L90">
            <v>0.86856199999999995</v>
          </cell>
          <cell r="M90" t="str">
            <v>B</v>
          </cell>
        </row>
        <row r="91">
          <cell r="C91" t="str">
            <v>3.1.1</v>
          </cell>
          <cell r="D91" t="str">
            <v>02710.8.6.2</v>
          </cell>
          <cell r="E91" t="str">
            <v>Lastro de concreto (contra-piso) , incluindo preparo de caixa, e = 5 cm</v>
          </cell>
          <cell r="F91" t="str">
            <v>m²</v>
          </cell>
          <cell r="G91">
            <v>287.12</v>
          </cell>
          <cell r="H91">
            <v>26.19</v>
          </cell>
          <cell r="I91">
            <v>7519.67</v>
          </cell>
          <cell r="J91">
            <v>2315725.54</v>
          </cell>
          <cell r="K91">
            <v>2.8300000000000001E-3</v>
          </cell>
          <cell r="L91">
            <v>0.87139200000000006</v>
          </cell>
          <cell r="M91" t="str">
            <v>B</v>
          </cell>
        </row>
        <row r="92">
          <cell r="C92" t="str">
            <v>15.22.1</v>
          </cell>
          <cell r="D92">
            <v>91195</v>
          </cell>
          <cell r="E92" t="str">
            <v>Barra Chata em Aluminio - Com furos 7/8'' x 1/8''</v>
          </cell>
          <cell r="F92" t="str">
            <v>m</v>
          </cell>
          <cell r="G92">
            <v>554.5</v>
          </cell>
          <cell r="H92">
            <v>13.56</v>
          </cell>
          <cell r="I92">
            <v>7519.02</v>
          </cell>
          <cell r="J92">
            <v>2323244.56</v>
          </cell>
          <cell r="K92">
            <v>2.8289999999999999E-3</v>
          </cell>
          <cell r="L92">
            <v>0.87422100000000003</v>
          </cell>
          <cell r="M92" t="str">
            <v>B</v>
          </cell>
        </row>
        <row r="93">
          <cell r="C93" t="str">
            <v>15.4.5</v>
          </cell>
          <cell r="D93" t="str">
            <v>COMP-22</v>
          </cell>
          <cell r="E93" t="str">
            <v>Interruptor bipolar DR (fase/fase - In 30mA) - DIN 25A</v>
          </cell>
          <cell r="F93" t="str">
            <v>unid</v>
          </cell>
          <cell r="G93">
            <v>106</v>
          </cell>
          <cell r="H93">
            <v>70.650000000000006</v>
          </cell>
          <cell r="I93">
            <v>7488.9</v>
          </cell>
          <cell r="J93">
            <v>2330733.46</v>
          </cell>
          <cell r="K93">
            <v>2.8180000000000002E-3</v>
          </cell>
          <cell r="L93">
            <v>0.87703900000000001</v>
          </cell>
          <cell r="M93" t="str">
            <v>B</v>
          </cell>
        </row>
        <row r="94">
          <cell r="C94" t="str">
            <v>1.2.3</v>
          </cell>
          <cell r="D94" t="str">
            <v>DERSEGT004</v>
          </cell>
          <cell r="E94" t="str">
            <v>Área de Vivência</v>
          </cell>
          <cell r="F94" t="str">
            <v>m²</v>
          </cell>
          <cell r="G94">
            <v>57</v>
          </cell>
          <cell r="H94">
            <v>130.08000000000001</v>
          </cell>
          <cell r="I94">
            <v>7414.56</v>
          </cell>
          <cell r="J94">
            <v>2338148.02</v>
          </cell>
          <cell r="K94">
            <v>2.7899999999999999E-3</v>
          </cell>
          <cell r="L94">
            <v>0.87982899999999997</v>
          </cell>
          <cell r="M94" t="str">
            <v>B</v>
          </cell>
        </row>
        <row r="95">
          <cell r="C95" t="str">
            <v>6.1.12</v>
          </cell>
          <cell r="D95" t="str">
            <v>08110.8.2.2</v>
          </cell>
          <cell r="E95" t="str">
            <v>GRADIL DE FERRO, colocação e acabamento malha=65x132mm, barras verticais, largura=25mm, espessura=3mm (6,50 x 2,10)m</v>
          </cell>
          <cell r="F95" t="str">
            <v>m²</v>
          </cell>
          <cell r="G95">
            <v>27.3</v>
          </cell>
          <cell r="H95">
            <v>271.14</v>
          </cell>
          <cell r="I95">
            <v>7402.12</v>
          </cell>
          <cell r="J95">
            <v>2345550.14</v>
          </cell>
          <cell r="K95">
            <v>2.7850000000000001E-3</v>
          </cell>
          <cell r="L95">
            <v>0.88261400000000001</v>
          </cell>
          <cell r="M95" t="str">
            <v>B</v>
          </cell>
        </row>
        <row r="96">
          <cell r="C96" t="str">
            <v>15.17.2</v>
          </cell>
          <cell r="D96" t="str">
            <v>COMP-27</v>
          </cell>
          <cell r="E96" t="str">
            <v>ELETRODUTO metalico,rigido pesado,com conexões Ø 40 mm (1.1/4")</v>
          </cell>
          <cell r="F96" t="str">
            <v>m</v>
          </cell>
          <cell r="G96">
            <v>58.2</v>
          </cell>
          <cell r="H96">
            <v>125.39</v>
          </cell>
          <cell r="I96">
            <v>7297.7</v>
          </cell>
          <cell r="J96">
            <v>2352847.84</v>
          </cell>
          <cell r="K96">
            <v>2.7460000000000002E-3</v>
          </cell>
          <cell r="L96">
            <v>0.88536000000000004</v>
          </cell>
          <cell r="M96" t="str">
            <v>B</v>
          </cell>
        </row>
        <row r="97">
          <cell r="C97" t="str">
            <v>14.1.5</v>
          </cell>
          <cell r="D97" t="str">
            <v>15410.8.3.3</v>
          </cell>
          <cell r="E97" t="str">
            <v>BACIA de louça com caixa acoplada, com tampa e acessórios</v>
          </cell>
          <cell r="F97" t="str">
            <v>unid</v>
          </cell>
          <cell r="G97">
            <v>30</v>
          </cell>
          <cell r="H97">
            <v>234.67</v>
          </cell>
          <cell r="I97">
            <v>7040.1</v>
          </cell>
          <cell r="J97">
            <v>2359887.94</v>
          </cell>
          <cell r="K97">
            <v>2.6489999999999999E-3</v>
          </cell>
          <cell r="L97">
            <v>0.88800999999999997</v>
          </cell>
          <cell r="M97" t="str">
            <v>B</v>
          </cell>
        </row>
        <row r="98">
          <cell r="C98" t="str">
            <v>15.11.2</v>
          </cell>
          <cell r="D98">
            <v>68069</v>
          </cell>
          <cell r="E98" t="str">
            <v>Haste copperwerld 5/8 x 3,0 com conector</v>
          </cell>
          <cell r="F98" t="str">
            <v>unid</v>
          </cell>
          <cell r="G98">
            <v>170</v>
          </cell>
          <cell r="H98">
            <v>39.42</v>
          </cell>
          <cell r="I98">
            <v>6701.4</v>
          </cell>
          <cell r="J98">
            <v>2366589.34</v>
          </cell>
          <cell r="K98">
            <v>2.5219999999999999E-3</v>
          </cell>
          <cell r="L98">
            <v>0.89053099999999996</v>
          </cell>
          <cell r="M98" t="str">
            <v>B</v>
          </cell>
        </row>
        <row r="99">
          <cell r="C99" t="str">
            <v>9.2.1</v>
          </cell>
          <cell r="D99" t="str">
            <v>09500.8.6.2</v>
          </cell>
          <cell r="E99" t="str">
            <v>FORRO de PVC em painéis lineares encaixados entre si e fixados em estrutura de madeira (dimensão: 200 x 6000 mm)</v>
          </cell>
          <cell r="F99" t="str">
            <v>m²</v>
          </cell>
          <cell r="G99">
            <v>182.97</v>
          </cell>
          <cell r="H99">
            <v>36.520000000000003</v>
          </cell>
          <cell r="I99">
            <v>6682.06</v>
          </cell>
          <cell r="J99">
            <v>2373271.4</v>
          </cell>
          <cell r="K99">
            <v>2.5140000000000002E-3</v>
          </cell>
          <cell r="L99">
            <v>0.89304600000000001</v>
          </cell>
          <cell r="M99" t="str">
            <v>B</v>
          </cell>
        </row>
        <row r="100">
          <cell r="C100" t="str">
            <v>15.3.2</v>
          </cell>
          <cell r="D100" t="str">
            <v>16120.8.1.58</v>
          </cell>
          <cell r="E100" t="str">
            <v>CABO ISOLADO em PVC seção 25 mm² - 0,6/1kV - 70°C - flexível</v>
          </cell>
          <cell r="F100" t="str">
            <v>m</v>
          </cell>
          <cell r="G100">
            <v>452.7</v>
          </cell>
          <cell r="H100">
            <v>14.33</v>
          </cell>
          <cell r="I100">
            <v>6487.19</v>
          </cell>
          <cell r="J100">
            <v>2379758.59</v>
          </cell>
          <cell r="K100">
            <v>2.441E-3</v>
          </cell>
          <cell r="L100">
            <v>0.89548700000000003</v>
          </cell>
          <cell r="M100" t="str">
            <v>B</v>
          </cell>
        </row>
        <row r="101">
          <cell r="C101" t="str">
            <v>12.6.1</v>
          </cell>
          <cell r="D101" t="str">
            <v>comp-07</v>
          </cell>
          <cell r="E101" t="str">
            <v>Caixa de passagem em alvenaria 1/2 vez tij. 6 furos, com tampa em concreto armado - (70,00x70,00x70,00)cm</v>
          </cell>
          <cell r="F101" t="str">
            <v>unid</v>
          </cell>
          <cell r="G101">
            <v>20</v>
          </cell>
          <cell r="H101">
            <v>321.3</v>
          </cell>
          <cell r="I101">
            <v>6426</v>
          </cell>
          <cell r="J101">
            <v>2386184.59</v>
          </cell>
          <cell r="K101">
            <v>2.418E-3</v>
          </cell>
          <cell r="L101">
            <v>0.89790499999999995</v>
          </cell>
          <cell r="M101" t="str">
            <v>B</v>
          </cell>
        </row>
        <row r="102">
          <cell r="C102" t="str">
            <v>9.2.4</v>
          </cell>
          <cell r="D102" t="str">
            <v>12.02.04</v>
          </cell>
          <cell r="E102" t="str">
            <v>Reboco paulista (emboço traço 1:4 + reboco traço 1:5) para forros, e=25,00mm</v>
          </cell>
          <cell r="F102" t="str">
            <v>m²</v>
          </cell>
          <cell r="G102">
            <v>180</v>
          </cell>
          <cell r="H102">
            <v>35.479999999999997</v>
          </cell>
          <cell r="I102">
            <v>6386.4</v>
          </cell>
          <cell r="J102">
            <v>2392570.9900000002</v>
          </cell>
          <cell r="K102">
            <v>2.4030000000000002E-3</v>
          </cell>
          <cell r="L102">
            <v>0.900308</v>
          </cell>
          <cell r="M102" t="str">
            <v>B</v>
          </cell>
        </row>
        <row r="103">
          <cell r="C103" t="str">
            <v>14.3.2</v>
          </cell>
          <cell r="D103" t="str">
            <v>07110.8.4.1</v>
          </cell>
          <cell r="E103" t="str">
            <v>IMPERMEABILIZAÇÃO de piso com três demãos de emulsão asfáltica</v>
          </cell>
          <cell r="F103" t="str">
            <v>m²</v>
          </cell>
          <cell r="G103">
            <v>311.92</v>
          </cell>
          <cell r="H103">
            <v>19.2</v>
          </cell>
          <cell r="I103">
            <v>5988.86</v>
          </cell>
          <cell r="J103">
            <v>2398559.85</v>
          </cell>
          <cell r="K103">
            <v>2.2539999999999999E-3</v>
          </cell>
          <cell r="L103">
            <v>0.90256199999999998</v>
          </cell>
          <cell r="M103" t="str">
            <v>B</v>
          </cell>
        </row>
        <row r="104">
          <cell r="C104" t="str">
            <v>8.2.2</v>
          </cell>
          <cell r="D104" t="str">
            <v>09.02.39</v>
          </cell>
          <cell r="E104" t="str">
            <v>Telha ondulada aluzinco/galvalume, e=0,43mm</v>
          </cell>
          <cell r="F104" t="str">
            <v>m²</v>
          </cell>
          <cell r="G104">
            <v>190.15</v>
          </cell>
          <cell r="H104">
            <v>30.32</v>
          </cell>
          <cell r="I104">
            <v>5765.35</v>
          </cell>
          <cell r="J104">
            <v>2404325.2000000002</v>
          </cell>
          <cell r="K104">
            <v>2.1689999999999999E-3</v>
          </cell>
          <cell r="L104">
            <v>0.90473099999999995</v>
          </cell>
          <cell r="M104" t="str">
            <v>B</v>
          </cell>
        </row>
        <row r="105">
          <cell r="C105" t="str">
            <v>12.3.3</v>
          </cell>
          <cell r="D105" t="str">
            <v>15.01.04</v>
          </cell>
          <cell r="E105" t="str">
            <v>Tubo de PVC rígido para esgoto, Ø=100mm  - ref.: tigre ou equivalente</v>
          </cell>
          <cell r="F105" t="str">
            <v>m</v>
          </cell>
          <cell r="G105">
            <v>187.46</v>
          </cell>
          <cell r="H105">
            <v>30.43</v>
          </cell>
          <cell r="I105">
            <v>5704.41</v>
          </cell>
          <cell r="J105">
            <v>2410029.61</v>
          </cell>
          <cell r="K105">
            <v>2.147E-3</v>
          </cell>
          <cell r="L105">
            <v>0.90687799999999996</v>
          </cell>
          <cell r="M105" t="str">
            <v>B</v>
          </cell>
        </row>
        <row r="106">
          <cell r="C106" t="str">
            <v>1.1.5</v>
          </cell>
          <cell r="D106" t="str">
            <v>01.01.07.06</v>
          </cell>
          <cell r="E106" t="str">
            <v>Despesas com Equipamentos de Proteção Indiviual - EPI</v>
          </cell>
          <cell r="F106" t="str">
            <v>und</v>
          </cell>
          <cell r="G106">
            <v>114</v>
          </cell>
          <cell r="H106">
            <v>49.66</v>
          </cell>
          <cell r="I106">
            <v>5661.24</v>
          </cell>
          <cell r="J106">
            <v>2415690.85</v>
          </cell>
          <cell r="K106">
            <v>2.1299999999999999E-3</v>
          </cell>
          <cell r="L106">
            <v>0.90900800000000004</v>
          </cell>
          <cell r="M106" t="str">
            <v>B</v>
          </cell>
        </row>
        <row r="107">
          <cell r="C107" t="str">
            <v>8.4.1</v>
          </cell>
          <cell r="D107" t="str">
            <v>74106/001</v>
          </cell>
          <cell r="E107" t="str">
            <v>Impermeabilização de viga baldrame com tinta betuminosa , duas demãos</v>
          </cell>
          <cell r="F107" t="str">
            <v>m²</v>
          </cell>
          <cell r="G107">
            <v>961.24</v>
          </cell>
          <cell r="H107">
            <v>5.37</v>
          </cell>
          <cell r="I107">
            <v>5161.8599999999997</v>
          </cell>
          <cell r="J107">
            <v>2420852.71</v>
          </cell>
          <cell r="K107">
            <v>1.9419999999999999E-3</v>
          </cell>
          <cell r="L107">
            <v>0.91095000000000004</v>
          </cell>
          <cell r="M107" t="str">
            <v>B</v>
          </cell>
        </row>
        <row r="108">
          <cell r="C108" t="str">
            <v>12.6.8</v>
          </cell>
          <cell r="D108" t="str">
            <v>DERDREN065</v>
          </cell>
          <cell r="E108" t="str">
            <v>Sarjeta trapezoidal de concreto - SZC 02</v>
          </cell>
          <cell r="F108" t="str">
            <v>m</v>
          </cell>
          <cell r="G108">
            <v>150</v>
          </cell>
          <cell r="H108">
            <v>33.590000000000003</v>
          </cell>
          <cell r="I108">
            <v>5038.5</v>
          </cell>
          <cell r="J108">
            <v>2425891.21</v>
          </cell>
          <cell r="K108">
            <v>1.8959999999999999E-3</v>
          </cell>
          <cell r="L108">
            <v>0.91284600000000005</v>
          </cell>
          <cell r="M108" t="str">
            <v>B</v>
          </cell>
        </row>
        <row r="109">
          <cell r="C109" t="str">
            <v>6.1.7</v>
          </cell>
          <cell r="D109" t="str">
            <v>07.07.01</v>
          </cell>
          <cell r="E109" t="str">
            <v>Porta de aluminio com 01 ou 02 folhas simples com batentes (0,60 x 1,60)m</v>
          </cell>
          <cell r="F109" t="str">
            <v>m²</v>
          </cell>
          <cell r="G109">
            <v>12.48</v>
          </cell>
          <cell r="H109">
            <v>384.74</v>
          </cell>
          <cell r="I109">
            <v>4801.5600000000004</v>
          </cell>
          <cell r="J109">
            <v>2430692.77</v>
          </cell>
          <cell r="K109">
            <v>1.807E-3</v>
          </cell>
          <cell r="L109">
            <v>0.91465300000000005</v>
          </cell>
          <cell r="M109" t="str">
            <v>B</v>
          </cell>
        </row>
        <row r="110">
          <cell r="C110" t="str">
            <v>1.7.1</v>
          </cell>
          <cell r="D110" t="str">
            <v>02220.8.21.1</v>
          </cell>
          <cell r="E110" t="str">
            <v>Demolição mecanizada com transporte de bota fora</v>
          </cell>
          <cell r="F110" t="str">
            <v>m³</v>
          </cell>
          <cell r="G110">
            <v>302.06</v>
          </cell>
          <cell r="H110">
            <v>15.86</v>
          </cell>
          <cell r="I110">
            <v>4790.67</v>
          </cell>
          <cell r="J110">
            <v>2435483.44</v>
          </cell>
          <cell r="K110">
            <v>1.8029999999999999E-3</v>
          </cell>
          <cell r="L110">
            <v>0.91645600000000005</v>
          </cell>
          <cell r="M110" t="str">
            <v>B</v>
          </cell>
        </row>
        <row r="111">
          <cell r="C111" t="str">
            <v>6.2.2</v>
          </cell>
          <cell r="D111" t="str">
            <v>COMP-12</v>
          </cell>
          <cell r="E111" t="str">
            <v>PORTA de vidro temperado , com bandeira, com ferragem e mola hidráulica (espessura: 10 mm / vão: 2000 x 2850 mm) </v>
          </cell>
          <cell r="F111" t="str">
            <v>unid</v>
          </cell>
          <cell r="G111">
            <v>1</v>
          </cell>
          <cell r="H111">
            <v>4739.88</v>
          </cell>
          <cell r="I111">
            <v>4739.88</v>
          </cell>
          <cell r="J111">
            <v>2440223.3199999998</v>
          </cell>
          <cell r="K111">
            <v>1.784E-3</v>
          </cell>
          <cell r="L111">
            <v>0.91823900000000003</v>
          </cell>
          <cell r="M111" t="str">
            <v>B</v>
          </cell>
        </row>
        <row r="112">
          <cell r="C112" t="str">
            <v>15.9.2</v>
          </cell>
          <cell r="D112" t="str">
            <v>18.13.05</v>
          </cell>
          <cell r="E112" t="str">
            <v>Quadro de distribuição para disjuntor geral  tripolar, 225A, até 40 saídas com barramento  - ref.: cemar, general eletric, moratori ou equivalente</v>
          </cell>
          <cell r="F112" t="str">
            <v>unid</v>
          </cell>
          <cell r="G112">
            <v>8</v>
          </cell>
          <cell r="H112">
            <v>582.85</v>
          </cell>
          <cell r="I112">
            <v>4662.8</v>
          </cell>
          <cell r="J112">
            <v>2444886.12</v>
          </cell>
          <cell r="K112">
            <v>1.755E-3</v>
          </cell>
          <cell r="L112">
            <v>0.91999399999999998</v>
          </cell>
          <cell r="M112" t="str">
            <v>B</v>
          </cell>
        </row>
        <row r="113">
          <cell r="C113" t="str">
            <v>6.1.13</v>
          </cell>
          <cell r="D113" t="str">
            <v>08110.8.2.2</v>
          </cell>
          <cell r="E113" t="str">
            <v>GRADIL DE FERRO, colocação e acabamento malha=65x132mm, barras verticais, largura=25mm, espessura=3mm (8,00 x 2,10)m</v>
          </cell>
          <cell r="F113" t="str">
            <v>m²</v>
          </cell>
          <cell r="G113">
            <v>16.8</v>
          </cell>
          <cell r="H113">
            <v>271.14</v>
          </cell>
          <cell r="I113">
            <v>4555.1499999999996</v>
          </cell>
          <cell r="J113">
            <v>2449441.27</v>
          </cell>
          <cell r="K113">
            <v>1.714E-3</v>
          </cell>
          <cell r="L113">
            <v>0.92170799999999997</v>
          </cell>
          <cell r="M113" t="str">
            <v>B</v>
          </cell>
        </row>
        <row r="114">
          <cell r="C114" t="str">
            <v>1.1.3</v>
          </cell>
          <cell r="D114" t="str">
            <v>01.01.07.04</v>
          </cell>
          <cell r="E114" t="str">
            <v>Despesas com Vale Transporte</v>
          </cell>
          <cell r="F114" t="str">
            <v>und</v>
          </cell>
          <cell r="G114">
            <v>2469</v>
          </cell>
          <cell r="H114">
            <v>1.84</v>
          </cell>
          <cell r="I114">
            <v>4542.96</v>
          </cell>
          <cell r="J114">
            <v>2453984.23</v>
          </cell>
          <cell r="K114">
            <v>1.709E-3</v>
          </cell>
          <cell r="L114">
            <v>0.92341700000000004</v>
          </cell>
          <cell r="M114" t="str">
            <v>B</v>
          </cell>
        </row>
        <row r="115">
          <cell r="C115" t="str">
            <v>14.2.3</v>
          </cell>
          <cell r="D115" t="str">
            <v>15007.8.1.1</v>
          </cell>
          <cell r="E115" t="str">
            <v>BARRA DE APOIO para lavatório de louça, para portadores de deficiência física, comprimento 60 cm, largura 45 cm (Barra de apoio Bacia)</v>
          </cell>
          <cell r="F115" t="str">
            <v>unid</v>
          </cell>
          <cell r="G115">
            <v>20</v>
          </cell>
          <cell r="H115">
            <v>214.82</v>
          </cell>
          <cell r="I115">
            <v>4296.3999999999996</v>
          </cell>
          <cell r="J115">
            <v>2458280.63</v>
          </cell>
          <cell r="K115">
            <v>1.6169999999999999E-3</v>
          </cell>
          <cell r="L115">
            <v>0.92503400000000002</v>
          </cell>
          <cell r="M115" t="str">
            <v>B</v>
          </cell>
        </row>
        <row r="116">
          <cell r="C116" t="str">
            <v>15.5.4</v>
          </cell>
          <cell r="D116" t="str">
            <v>COMP-18</v>
          </cell>
          <cell r="E116" t="str">
            <v>Dispositivo Contra surto - 175 V - 40 KA</v>
          </cell>
          <cell r="F116" t="str">
            <v>unid</v>
          </cell>
          <cell r="G116">
            <v>56</v>
          </cell>
          <cell r="H116">
            <v>73.03</v>
          </cell>
          <cell r="I116">
            <v>4089.68</v>
          </cell>
          <cell r="J116">
            <v>2462370.31</v>
          </cell>
          <cell r="K116">
            <v>1.539E-3</v>
          </cell>
          <cell r="L116">
            <v>0.92657299999999998</v>
          </cell>
          <cell r="M116" t="str">
            <v>B</v>
          </cell>
        </row>
        <row r="117">
          <cell r="C117" t="str">
            <v>1.1.6</v>
          </cell>
          <cell r="D117" t="str">
            <v>01.01.07.07</v>
          </cell>
          <cell r="E117" t="str">
            <v xml:space="preserve">Despesas com exames médicos </v>
          </cell>
          <cell r="F117" t="str">
            <v>und</v>
          </cell>
          <cell r="G117">
            <v>114</v>
          </cell>
          <cell r="H117">
            <v>35</v>
          </cell>
          <cell r="I117">
            <v>3990</v>
          </cell>
          <cell r="J117">
            <v>2466360.31</v>
          </cell>
          <cell r="K117">
            <v>1.5009999999999999E-3</v>
          </cell>
          <cell r="L117">
            <v>0.92807399999999995</v>
          </cell>
          <cell r="M117" t="str">
            <v>B</v>
          </cell>
        </row>
        <row r="118">
          <cell r="C118" t="str">
            <v>10.5.2</v>
          </cell>
          <cell r="D118" t="str">
            <v>09609.8.1.1</v>
          </cell>
          <cell r="E118" t="str">
            <v>Piso tátil alerta/direcional 25x25 cm, ladrilho hidráulico - Área Interna</v>
          </cell>
          <cell r="F118" t="str">
            <v>m²</v>
          </cell>
          <cell r="G118">
            <v>58.04</v>
          </cell>
          <cell r="H118">
            <v>67.290000000000006</v>
          </cell>
          <cell r="I118">
            <v>3905.51</v>
          </cell>
          <cell r="J118">
            <v>2470265.8199999998</v>
          </cell>
          <cell r="K118">
            <v>1.47E-3</v>
          </cell>
          <cell r="L118">
            <v>0.92954400000000004</v>
          </cell>
          <cell r="M118" t="str">
            <v>B</v>
          </cell>
        </row>
        <row r="119">
          <cell r="C119" t="str">
            <v>12.6.4</v>
          </cell>
          <cell r="D119" t="str">
            <v>15.01.06</v>
          </cell>
          <cell r="E119" t="str">
            <v>Tubo de PVC rígido para esgoto, Ø=200mm  - ref.: tigre ou equivalente</v>
          </cell>
          <cell r="F119" t="str">
            <v>m</v>
          </cell>
          <cell r="G119">
            <v>50</v>
          </cell>
          <cell r="H119">
            <v>77.11</v>
          </cell>
          <cell r="I119">
            <v>3855.5</v>
          </cell>
          <cell r="J119">
            <v>2474121.3199999998</v>
          </cell>
          <cell r="K119">
            <v>1.451E-3</v>
          </cell>
          <cell r="L119">
            <v>0.93099500000000002</v>
          </cell>
          <cell r="M119" t="str">
            <v>B</v>
          </cell>
        </row>
        <row r="120">
          <cell r="C120" t="str">
            <v>15.14.1</v>
          </cell>
          <cell r="D120" t="str">
            <v>15.03.01</v>
          </cell>
          <cell r="E120" t="str">
            <v>Caixa de passagem em alvenaria 1/2 vez tij. 6 furos, com tampa em concreto armado - (30,00x30,00x30,00)cm</v>
          </cell>
          <cell r="F120" t="str">
            <v>unid</v>
          </cell>
          <cell r="G120">
            <v>61</v>
          </cell>
          <cell r="H120">
            <v>62.72</v>
          </cell>
          <cell r="I120">
            <v>3825.92</v>
          </cell>
          <cell r="J120">
            <v>2477947.2400000002</v>
          </cell>
          <cell r="K120">
            <v>1.4400000000000001E-3</v>
          </cell>
          <cell r="L120">
            <v>0.93243399999999999</v>
          </cell>
          <cell r="M120" t="str">
            <v>B</v>
          </cell>
        </row>
        <row r="121">
          <cell r="C121" t="str">
            <v>3.4.3</v>
          </cell>
          <cell r="D121" t="str">
            <v>03310.8.1.21</v>
          </cell>
          <cell r="E121" t="str">
            <v>CONCRETO estrutural virado em obra , controle "A", consistência para vibração, brita 1 e 2, fck 25 MPa</v>
          </cell>
          <cell r="F121" t="str">
            <v>m³</v>
          </cell>
          <cell r="G121">
            <v>9.35</v>
          </cell>
          <cell r="H121">
            <v>398.81</v>
          </cell>
          <cell r="I121">
            <v>3728.87</v>
          </cell>
          <cell r="J121">
            <v>2481676.11</v>
          </cell>
          <cell r="K121">
            <v>1.403E-3</v>
          </cell>
          <cell r="L121">
            <v>0.93383799999999995</v>
          </cell>
          <cell r="M121" t="str">
            <v>B</v>
          </cell>
        </row>
        <row r="122">
          <cell r="C122" t="str">
            <v>13.1.5</v>
          </cell>
          <cell r="D122" t="str">
            <v>13975.8.1.1</v>
          </cell>
          <cell r="E122" t="str">
            <v>ABRIGO para hidrante em chapa de aço carbono , com mangueira de Ø 65 mm (2 1/2") x 30 m</v>
          </cell>
          <cell r="F122" t="str">
            <v>unid</v>
          </cell>
          <cell r="G122">
            <v>3</v>
          </cell>
          <cell r="H122">
            <v>1238.8399999999999</v>
          </cell>
          <cell r="I122">
            <v>3716.52</v>
          </cell>
          <cell r="J122">
            <v>2485392.63</v>
          </cell>
          <cell r="K122">
            <v>1.3990000000000001E-3</v>
          </cell>
          <cell r="L122">
            <v>0.93523599999999996</v>
          </cell>
          <cell r="M122" t="str">
            <v>B</v>
          </cell>
        </row>
        <row r="123">
          <cell r="C123" t="str">
            <v>8.3.1</v>
          </cell>
          <cell r="D123" t="str">
            <v>07712.8.1.1</v>
          </cell>
          <cell r="E123" t="str">
            <v>CALHA de chapa galvanizada nº 24 desenvolvimento 25 cm</v>
          </cell>
          <cell r="F123" t="str">
            <v>m</v>
          </cell>
          <cell r="G123">
            <v>113.48</v>
          </cell>
          <cell r="H123">
            <v>30.87</v>
          </cell>
          <cell r="I123">
            <v>3503.13</v>
          </cell>
          <cell r="J123">
            <v>2488895.7599999998</v>
          </cell>
          <cell r="K123">
            <v>1.3179999999999999E-3</v>
          </cell>
          <cell r="L123">
            <v>0.936554</v>
          </cell>
          <cell r="M123" t="str">
            <v>B</v>
          </cell>
        </row>
        <row r="124">
          <cell r="C124" t="str">
            <v>15.19.3</v>
          </cell>
          <cell r="D124">
            <v>90976</v>
          </cell>
          <cell r="E124" t="str">
            <v>LUMINÁRIA TIPO PLAFONIER BRANCA PARA LÂMPADA FLUORESCENTE 2X32W, COM DIFUSOR EM POLIESTIRENO TRANSPARENTE E SOQUETES (REF. COVISA)</v>
          </cell>
          <cell r="F124" t="str">
            <v>unid</v>
          </cell>
          <cell r="G124">
            <v>23</v>
          </cell>
          <cell r="H124">
            <v>146.75</v>
          </cell>
          <cell r="I124">
            <v>3375.25</v>
          </cell>
          <cell r="J124">
            <v>2492271.0099999998</v>
          </cell>
          <cell r="K124">
            <v>1.2700000000000001E-3</v>
          </cell>
          <cell r="L124">
            <v>0.93782399999999999</v>
          </cell>
          <cell r="M124" t="str">
            <v>B</v>
          </cell>
        </row>
        <row r="125">
          <cell r="C125" t="str">
            <v>2.2.1</v>
          </cell>
          <cell r="D125" t="str">
            <v>02315.8.8.2</v>
          </cell>
          <cell r="E125" t="str">
            <v>Apiloamento de fundo de vala com maço de 30 kg</v>
          </cell>
          <cell r="F125" t="str">
            <v>m²</v>
          </cell>
          <cell r="G125">
            <v>287.12</v>
          </cell>
          <cell r="H125">
            <v>11.63</v>
          </cell>
          <cell r="I125">
            <v>3339.21</v>
          </cell>
          <cell r="J125">
            <v>2495610.2200000002</v>
          </cell>
          <cell r="K125">
            <v>1.2570000000000001E-3</v>
          </cell>
          <cell r="L125">
            <v>0.93908100000000005</v>
          </cell>
          <cell r="M125" t="str">
            <v>B</v>
          </cell>
        </row>
        <row r="126">
          <cell r="C126" t="str">
            <v>2.1.1</v>
          </cell>
          <cell r="D126" t="str">
            <v>02315.8.1.9</v>
          </cell>
          <cell r="E126" t="str">
            <v>Escavação manual de vala em solo de 1ª categoria (profundidade: até 2 m)</v>
          </cell>
          <cell r="F126" t="str">
            <v>m³</v>
          </cell>
          <cell r="G126">
            <v>104.85</v>
          </cell>
          <cell r="H126">
            <v>31.02</v>
          </cell>
          <cell r="I126">
            <v>3252.45</v>
          </cell>
          <cell r="J126">
            <v>2498862.67</v>
          </cell>
          <cell r="K126">
            <v>1.224E-3</v>
          </cell>
          <cell r="L126">
            <v>0.94030499999999995</v>
          </cell>
          <cell r="M126" t="str">
            <v>B</v>
          </cell>
        </row>
        <row r="127">
          <cell r="C127" t="str">
            <v>16.2.2</v>
          </cell>
          <cell r="D127" t="str">
            <v>19.01.16</v>
          </cell>
          <cell r="E127" t="str">
            <v>Pintura esmalte sintético em portas de madeira, 02 demãos sem massa -  (semi-birlho) - Madeira</v>
          </cell>
          <cell r="F127" t="str">
            <v>m²</v>
          </cell>
          <cell r="G127">
            <v>250.08</v>
          </cell>
          <cell r="H127">
            <v>12.98</v>
          </cell>
          <cell r="I127">
            <v>3246.04</v>
          </cell>
          <cell r="J127">
            <v>2502108.71</v>
          </cell>
          <cell r="K127">
            <v>1.2210000000000001E-3</v>
          </cell>
          <cell r="L127">
            <v>0.94152599999999997</v>
          </cell>
          <cell r="M127" t="str">
            <v>B</v>
          </cell>
        </row>
        <row r="128">
          <cell r="C128" t="str">
            <v>15.19.4</v>
          </cell>
          <cell r="D128" t="str">
            <v>18.18.03</v>
          </cell>
          <cell r="E128" t="str">
            <v>Reator eletromagnético p/ vapor de mercúrio 250 W</v>
          </cell>
          <cell r="F128" t="str">
            <v>unid</v>
          </cell>
          <cell r="G128">
            <v>46</v>
          </cell>
          <cell r="H128">
            <v>69.819999999999993</v>
          </cell>
          <cell r="I128">
            <v>3211.72</v>
          </cell>
          <cell r="J128">
            <v>2505320.4300000002</v>
          </cell>
          <cell r="K128">
            <v>1.209E-3</v>
          </cell>
          <cell r="L128">
            <v>0.94273499999999999</v>
          </cell>
          <cell r="M128" t="str">
            <v>B</v>
          </cell>
        </row>
        <row r="129">
          <cell r="C129" t="str">
            <v>16.1.7</v>
          </cell>
          <cell r="D129" t="str">
            <v>09115.8.9.8</v>
          </cell>
          <cell r="E129" t="str">
            <v>PINTURA com tinta esmalte em esquadria de madeira, com duas demãos, sem massa corrida</v>
          </cell>
          <cell r="F129" t="str">
            <v>m²</v>
          </cell>
          <cell r="G129">
            <v>250.08</v>
          </cell>
          <cell r="H129">
            <v>12.83</v>
          </cell>
          <cell r="I129">
            <v>3208.53</v>
          </cell>
          <cell r="J129">
            <v>2508528.96</v>
          </cell>
          <cell r="K129">
            <v>1.207E-3</v>
          </cell>
          <cell r="L129">
            <v>0.94394199999999995</v>
          </cell>
          <cell r="M129" t="str">
            <v>B</v>
          </cell>
        </row>
        <row r="130">
          <cell r="C130" t="str">
            <v>14.1.7</v>
          </cell>
          <cell r="D130" t="str">
            <v>15410.8.9.1</v>
          </cell>
          <cell r="E130" t="str">
            <v>CAIXA de descarga suspensa, de plástico</v>
          </cell>
          <cell r="F130" t="str">
            <v>unid</v>
          </cell>
          <cell r="G130">
            <v>35</v>
          </cell>
          <cell r="H130">
            <v>83.21</v>
          </cell>
          <cell r="I130">
            <v>2912.35</v>
          </cell>
          <cell r="J130">
            <v>2511441.31</v>
          </cell>
          <cell r="K130">
            <v>1.096E-3</v>
          </cell>
          <cell r="L130">
            <v>0.94503800000000004</v>
          </cell>
          <cell r="M130" t="str">
            <v>B</v>
          </cell>
        </row>
        <row r="131">
          <cell r="C131" t="str">
            <v>6.1.2</v>
          </cell>
          <cell r="D131" t="str">
            <v>07.01.14</v>
          </cell>
          <cell r="E131" t="str">
            <v>Porta de madeira lisa - (0,70x2,10) m  - Dobradiças/fechadura - ref.: LaFonte, fame, pado, aliança ou equivalente</v>
          </cell>
          <cell r="F131" t="str">
            <v>unid</v>
          </cell>
          <cell r="G131">
            <v>9</v>
          </cell>
          <cell r="H131">
            <v>304.89</v>
          </cell>
          <cell r="I131">
            <v>2744.01</v>
          </cell>
          <cell r="J131">
            <v>2514185.3199999998</v>
          </cell>
          <cell r="K131">
            <v>1.0330000000000001E-3</v>
          </cell>
          <cell r="L131">
            <v>0.946071</v>
          </cell>
          <cell r="M131" t="str">
            <v>B</v>
          </cell>
        </row>
        <row r="132">
          <cell r="C132" t="str">
            <v>7.2.1</v>
          </cell>
          <cell r="D132" t="str">
            <v>09627.8.5.1</v>
          </cell>
          <cell r="E132" t="str">
            <v>SOLEIRA de granilite pré-moldada , 15 cm de largura, assentada com argamassa mista de cimento, cal hidratada e areia sem peneirar traço 1:1:4</v>
          </cell>
          <cell r="F132" t="str">
            <v>m</v>
          </cell>
          <cell r="G132">
            <v>70.3</v>
          </cell>
          <cell r="H132">
            <v>39.020000000000003</v>
          </cell>
          <cell r="I132">
            <v>2743.11</v>
          </cell>
          <cell r="J132">
            <v>2516928.4300000002</v>
          </cell>
          <cell r="K132">
            <v>1.0319999999999999E-3</v>
          </cell>
          <cell r="L132">
            <v>0.94710300000000003</v>
          </cell>
          <cell r="M132" t="str">
            <v>B</v>
          </cell>
        </row>
        <row r="133">
          <cell r="C133" t="str">
            <v>2.3.2</v>
          </cell>
          <cell r="D133" t="str">
            <v>02.02.06</v>
          </cell>
          <cell r="E133" t="str">
            <v>Transporte a 30,00m em direção horizontal de material escavado</v>
          </cell>
          <cell r="F133" t="str">
            <v>m³</v>
          </cell>
          <cell r="G133">
            <v>168.86</v>
          </cell>
          <cell r="H133">
            <v>15.51</v>
          </cell>
          <cell r="I133">
            <v>2619.02</v>
          </cell>
          <cell r="J133">
            <v>2519547.4500000002</v>
          </cell>
          <cell r="K133">
            <v>9.859999999999999E-4</v>
          </cell>
          <cell r="L133">
            <v>0.94808800000000004</v>
          </cell>
          <cell r="M133" t="str">
            <v>B</v>
          </cell>
        </row>
        <row r="134">
          <cell r="C134" t="str">
            <v>15.7.11</v>
          </cell>
          <cell r="D134" t="str">
            <v>74130/009</v>
          </cell>
          <cell r="E134" t="str">
            <v>DISJUNTOR TRIPOLAR termomagnético de 450 A em quadro de distribuição</v>
          </cell>
          <cell r="F134" t="str">
            <v>unid</v>
          </cell>
          <cell r="G134">
            <v>1</v>
          </cell>
          <cell r="H134">
            <v>2614.35</v>
          </cell>
          <cell r="I134">
            <v>2614.35</v>
          </cell>
          <cell r="J134">
            <v>2522161.7999999998</v>
          </cell>
          <cell r="K134">
            <v>9.8400000000000007E-4</v>
          </cell>
          <cell r="L134">
            <v>0.94907200000000003</v>
          </cell>
          <cell r="M134" t="str">
            <v>B</v>
          </cell>
        </row>
        <row r="135">
          <cell r="C135" t="str">
            <v>15.4.6</v>
          </cell>
          <cell r="D135" t="str">
            <v>COMP-16</v>
          </cell>
          <cell r="E135" t="str">
            <v>Tomada hexagonal (NBR 14136) 2P+T 10A</v>
          </cell>
          <cell r="F135" t="str">
            <v>unid</v>
          </cell>
          <cell r="G135">
            <v>171</v>
          </cell>
          <cell r="H135">
            <v>14.47</v>
          </cell>
          <cell r="I135">
            <v>2474.37</v>
          </cell>
          <cell r="J135">
            <v>2524636.17</v>
          </cell>
          <cell r="K135">
            <v>9.3099999999999997E-4</v>
          </cell>
          <cell r="L135">
            <v>0.95000300000000004</v>
          </cell>
          <cell r="M135" t="str">
            <v>B</v>
          </cell>
        </row>
        <row r="136">
          <cell r="C136" t="str">
            <v>1.4.1</v>
          </cell>
          <cell r="D136">
            <v>73672</v>
          </cell>
          <cell r="E136" t="str">
            <v>Limpeza mecanizada de terreno, inclusive retirada de árvore entre 0,05m e 0,15m de diametro</v>
          </cell>
          <cell r="F136" t="str">
            <v>m²</v>
          </cell>
          <cell r="G136">
            <v>6452.83</v>
          </cell>
          <cell r="H136">
            <v>0.38</v>
          </cell>
          <cell r="I136">
            <v>2452.08</v>
          </cell>
          <cell r="J136">
            <v>2527088.25</v>
          </cell>
          <cell r="K136">
            <v>9.2299999999999999E-4</v>
          </cell>
          <cell r="L136">
            <v>0.95092600000000005</v>
          </cell>
          <cell r="M136" t="str">
            <v>B</v>
          </cell>
        </row>
        <row r="137">
          <cell r="C137" t="str">
            <v>9.1.5</v>
          </cell>
          <cell r="D137" t="str">
            <v>09706.8.5.1</v>
          </cell>
          <cell r="E137" t="str">
            <v>REJUNTAMENTO de azulejo 15 x 15 cm, com cimento branco, para juntas até 3 mm</v>
          </cell>
          <cell r="F137" t="str">
            <v>m²</v>
          </cell>
          <cell r="G137">
            <v>530.78</v>
          </cell>
          <cell r="H137">
            <v>4.59</v>
          </cell>
          <cell r="I137">
            <v>2436.2800000000002</v>
          </cell>
          <cell r="J137">
            <v>2529524.5299999998</v>
          </cell>
          <cell r="K137">
            <v>9.1699999999999995E-4</v>
          </cell>
          <cell r="L137">
            <v>0.95184299999999999</v>
          </cell>
          <cell r="M137" t="str">
            <v>B</v>
          </cell>
        </row>
        <row r="138">
          <cell r="C138" t="str">
            <v>15.14.2</v>
          </cell>
          <cell r="D138" t="str">
            <v>15.03.04</v>
          </cell>
          <cell r="E138" t="str">
            <v>Caixa de passagem em alvenaria 1/2 vez tij. 6 furos, com tampa em concreto armado - (60,00x60,00x60,00)cm</v>
          </cell>
          <cell r="F138" t="str">
            <v>unid</v>
          </cell>
          <cell r="G138">
            <v>12</v>
          </cell>
          <cell r="H138">
            <v>197.72</v>
          </cell>
          <cell r="I138">
            <v>2372.64</v>
          </cell>
          <cell r="J138">
            <v>2531897.17</v>
          </cell>
          <cell r="K138">
            <v>8.9300000000000002E-4</v>
          </cell>
          <cell r="L138">
            <v>0.952735</v>
          </cell>
          <cell r="M138" t="str">
            <v>B</v>
          </cell>
        </row>
        <row r="139">
          <cell r="C139" t="str">
            <v>11.3.2</v>
          </cell>
          <cell r="D139" t="str">
            <v>15142.8.22.2</v>
          </cell>
          <cell r="E139" t="str">
            <v>TUBO de PVC soldável, com conexões Ø 25 mm</v>
          </cell>
          <cell r="F139" t="str">
            <v>m</v>
          </cell>
          <cell r="G139">
            <v>214.07</v>
          </cell>
          <cell r="H139">
            <v>11.05</v>
          </cell>
          <cell r="I139">
            <v>2365.4699999999998</v>
          </cell>
          <cell r="J139">
            <v>2534262.64</v>
          </cell>
          <cell r="K139">
            <v>8.8999999999999995E-4</v>
          </cell>
          <cell r="L139">
            <v>0.95362599999999997</v>
          </cell>
          <cell r="M139" t="str">
            <v>B</v>
          </cell>
        </row>
      </sheetData>
      <sheetData sheetId="3"/>
      <sheetData sheetId="4">
        <row r="7">
          <cell r="A7" t="str">
            <v>OBJETO: INSTITUTO DE CRIMINALISTICA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CRON"/>
      <sheetName val="COMPOSIÇÃO EL"/>
      <sheetName val="LS"/>
      <sheetName val="BDI"/>
      <sheetName val="COMPOSIÇÃO BDI"/>
      <sheetName val="QUANTIDADES"/>
      <sheetName val="INSUMOS EL"/>
      <sheetName val="ENCAR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VISÃO"/>
      <sheetName val="CONSULTORIA"/>
      <sheetName val="TRANSP."/>
      <sheetName val="PONTE MAD."/>
      <sheetName val="SINAL."/>
      <sheetName val="OAE"/>
      <sheetName val="CONSERV. ASF."/>
      <sheetName val="CONSERV. REV. PRIM"/>
      <sheetName val="DRENAG"/>
      <sheetName val="OAC"/>
      <sheetName val="RE. PRIM."/>
      <sheetName val="PAVIM."/>
      <sheetName val="TERRAPLENAGEM"/>
      <sheetName val="MATER."/>
      <sheetName val="HORAXMÁQUINA"/>
      <sheetName val="RESUMO"/>
      <sheetName val="plac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3"/>
  <sheetViews>
    <sheetView tabSelected="1" showOutlineSymbols="0" view="pageBreakPreview" topLeftCell="A28" zoomScale="70" zoomScaleNormal="70" zoomScaleSheetLayoutView="70" zoomScalePageLayoutView="70" workbookViewId="0">
      <selection activeCell="H30" sqref="H30"/>
    </sheetView>
  </sheetViews>
  <sheetFormatPr defaultRowHeight="14.25" x14ac:dyDescent="0.2"/>
  <cols>
    <col min="2" max="2" width="13.875" customWidth="1"/>
    <col min="3" max="3" width="60" bestFit="1" customWidth="1"/>
    <col min="4" max="4" width="19.75" customWidth="1"/>
    <col min="5" max="5" width="16.375" customWidth="1"/>
    <col min="6" max="6" width="27.125" customWidth="1"/>
    <col min="7" max="7" width="13.875" bestFit="1" customWidth="1"/>
    <col min="8" max="8" width="14.375" bestFit="1" customWidth="1"/>
  </cols>
  <sheetData>
    <row r="2" spans="2:10" ht="15" x14ac:dyDescent="0.2">
      <c r="B2" s="6"/>
      <c r="C2" s="7"/>
      <c r="D2" s="5"/>
      <c r="E2" s="8"/>
      <c r="F2" s="9"/>
    </row>
    <row r="3" spans="2:10" s="2" customFormat="1" ht="15" x14ac:dyDescent="0.2">
      <c r="B3" s="10" t="s">
        <v>37</v>
      </c>
      <c r="C3" s="11" t="s">
        <v>38</v>
      </c>
      <c r="D3" s="19"/>
      <c r="E3" s="13" t="s">
        <v>44</v>
      </c>
      <c r="F3" s="15" t="s">
        <v>827</v>
      </c>
      <c r="G3" s="4"/>
    </row>
    <row r="4" spans="2:10" s="2" customFormat="1" ht="15" x14ac:dyDescent="0.2">
      <c r="B4" s="10" t="s">
        <v>39</v>
      </c>
      <c r="C4" s="11" t="s">
        <v>40</v>
      </c>
      <c r="D4" s="17"/>
      <c r="E4" s="13" t="s">
        <v>45</v>
      </c>
      <c r="F4" s="14">
        <v>44075</v>
      </c>
      <c r="G4" s="4"/>
    </row>
    <row r="5" spans="2:10" s="2" customFormat="1" ht="15" x14ac:dyDescent="0.2">
      <c r="B5" s="10" t="s">
        <v>41</v>
      </c>
      <c r="C5" s="11" t="s">
        <v>42</v>
      </c>
      <c r="D5" s="11"/>
      <c r="E5" s="13" t="s">
        <v>49</v>
      </c>
      <c r="F5" s="15" t="s">
        <v>46</v>
      </c>
      <c r="G5" s="4"/>
    </row>
    <row r="6" spans="2:10" s="3" customFormat="1" ht="15" x14ac:dyDescent="0.2">
      <c r="B6" s="10" t="s">
        <v>43</v>
      </c>
      <c r="C6" s="236">
        <v>44139</v>
      </c>
      <c r="D6" s="236"/>
      <c r="E6" s="236"/>
      <c r="F6" s="15" t="s">
        <v>47</v>
      </c>
      <c r="G6" s="4"/>
      <c r="H6" s="2"/>
      <c r="I6" s="2"/>
      <c r="J6" s="2"/>
    </row>
    <row r="7" spans="2:10" s="3" customFormat="1" ht="15" x14ac:dyDescent="0.2">
      <c r="B7" s="10"/>
      <c r="C7" s="236"/>
      <c r="D7" s="236"/>
      <c r="E7" s="13" t="s">
        <v>48</v>
      </c>
      <c r="F7" s="60">
        <f>'BDI - NÃO DESONERADO'!G25</f>
        <v>0.2288</v>
      </c>
      <c r="G7" s="4"/>
      <c r="H7" s="2"/>
      <c r="I7" s="2"/>
      <c r="J7" s="2"/>
    </row>
    <row r="8" spans="2:10" s="3" customFormat="1" ht="15" x14ac:dyDescent="0.2">
      <c r="B8" s="10"/>
      <c r="C8" s="236"/>
      <c r="D8" s="236"/>
      <c r="E8" s="236"/>
      <c r="F8" s="15"/>
      <c r="G8" s="4"/>
      <c r="H8" s="2"/>
      <c r="I8" s="2"/>
      <c r="J8" s="2"/>
    </row>
    <row r="9" spans="2:10" s="3" customFormat="1" ht="15" x14ac:dyDescent="0.2">
      <c r="B9" s="21"/>
      <c r="C9" s="22"/>
      <c r="D9" s="22"/>
      <c r="E9" s="22"/>
      <c r="F9" s="23"/>
      <c r="G9" s="4"/>
      <c r="H9" s="2"/>
      <c r="I9" s="2"/>
      <c r="J9" s="2"/>
    </row>
    <row r="10" spans="2:10" ht="32.25" customHeight="1" x14ac:dyDescent="0.2">
      <c r="B10" s="386" t="s">
        <v>0</v>
      </c>
      <c r="C10" s="387"/>
      <c r="D10" s="387"/>
      <c r="E10" s="387"/>
      <c r="F10" s="388"/>
    </row>
    <row r="11" spans="2:10" ht="30" customHeight="1" x14ac:dyDescent="0.2">
      <c r="B11" s="24" t="s">
        <v>1</v>
      </c>
      <c r="C11" s="389" t="s">
        <v>2</v>
      </c>
      <c r="D11" s="389"/>
      <c r="E11" s="389"/>
      <c r="F11" s="25" t="s">
        <v>3</v>
      </c>
    </row>
    <row r="12" spans="2:10" ht="24" customHeight="1" x14ac:dyDescent="0.2">
      <c r="B12" s="1" t="s">
        <v>4</v>
      </c>
      <c r="C12" s="385" t="s">
        <v>5</v>
      </c>
      <c r="D12" s="385"/>
      <c r="E12" s="385"/>
      <c r="F12" s="18">
        <f>'Orçamento Sintético'!I11</f>
        <v>98342.970000000016</v>
      </c>
    </row>
    <row r="13" spans="2:10" ht="24" customHeight="1" x14ac:dyDescent="0.2">
      <c r="B13" s="1" t="s">
        <v>6</v>
      </c>
      <c r="C13" s="385" t="s">
        <v>7</v>
      </c>
      <c r="D13" s="385"/>
      <c r="E13" s="385"/>
      <c r="F13" s="18">
        <f>'Orçamento Sintético'!I20</f>
        <v>2425.67</v>
      </c>
    </row>
    <row r="14" spans="2:10" ht="24" customHeight="1" x14ac:dyDescent="0.2">
      <c r="B14" s="1" t="s">
        <v>8</v>
      </c>
      <c r="C14" s="385" t="s">
        <v>9</v>
      </c>
      <c r="D14" s="385"/>
      <c r="E14" s="385"/>
      <c r="F14" s="18">
        <f>'Orçamento Sintético'!I43</f>
        <v>5629.05</v>
      </c>
    </row>
    <row r="15" spans="2:10" ht="24" customHeight="1" x14ac:dyDescent="0.2">
      <c r="B15" s="1" t="s">
        <v>10</v>
      </c>
      <c r="C15" s="385" t="s">
        <v>11</v>
      </c>
      <c r="D15" s="385"/>
      <c r="E15" s="385"/>
      <c r="F15" s="18">
        <f>'Orçamento Sintético'!I47</f>
        <v>25572.53</v>
      </c>
    </row>
    <row r="16" spans="2:10" ht="24" customHeight="1" x14ac:dyDescent="0.2">
      <c r="B16" s="1" t="s">
        <v>12</v>
      </c>
      <c r="C16" s="385" t="s">
        <v>13</v>
      </c>
      <c r="D16" s="385"/>
      <c r="E16" s="385"/>
      <c r="F16" s="18">
        <f>'Orçamento Sintético'!I66</f>
        <v>26203.33</v>
      </c>
    </row>
    <row r="17" spans="2:8" ht="24" customHeight="1" x14ac:dyDescent="0.2">
      <c r="B17" s="1" t="s">
        <v>14</v>
      </c>
      <c r="C17" s="385" t="s">
        <v>15</v>
      </c>
      <c r="D17" s="385"/>
      <c r="E17" s="385"/>
      <c r="F17" s="18">
        <f>'Orçamento Sintético'!I79</f>
        <v>29801.77</v>
      </c>
    </row>
    <row r="18" spans="2:8" ht="24" customHeight="1" x14ac:dyDescent="0.2">
      <c r="B18" s="1" t="s">
        <v>16</v>
      </c>
      <c r="C18" s="385" t="s">
        <v>17</v>
      </c>
      <c r="D18" s="385"/>
      <c r="E18" s="385"/>
      <c r="F18" s="18">
        <f>'Orçamento Sintético'!I82</f>
        <v>90854.1</v>
      </c>
    </row>
    <row r="19" spans="2:8" ht="24" customHeight="1" x14ac:dyDescent="0.2">
      <c r="B19" s="1" t="s">
        <v>18</v>
      </c>
      <c r="C19" s="385" t="s">
        <v>19</v>
      </c>
      <c r="D19" s="385"/>
      <c r="E19" s="385"/>
      <c r="F19" s="18">
        <f>'Orçamento Sintético'!I94</f>
        <v>50193.88</v>
      </c>
    </row>
    <row r="20" spans="2:8" ht="24" customHeight="1" x14ac:dyDescent="0.2">
      <c r="B20" s="1" t="s">
        <v>20</v>
      </c>
      <c r="C20" s="385" t="s">
        <v>21</v>
      </c>
      <c r="D20" s="385"/>
      <c r="E20" s="385"/>
      <c r="F20" s="18">
        <f>'Orçamento Sintético'!I104</f>
        <v>64728.72</v>
      </c>
    </row>
    <row r="21" spans="2:8" ht="24" customHeight="1" x14ac:dyDescent="0.2">
      <c r="B21" s="1" t="s">
        <v>22</v>
      </c>
      <c r="C21" s="385" t="s">
        <v>23</v>
      </c>
      <c r="D21" s="385"/>
      <c r="E21" s="385"/>
      <c r="F21" s="18">
        <f>'Orçamento Sintético'!I115</f>
        <v>35106.61</v>
      </c>
    </row>
    <row r="22" spans="2:8" ht="24" customHeight="1" x14ac:dyDescent="0.2">
      <c r="B22" s="1" t="s">
        <v>24</v>
      </c>
      <c r="C22" s="385" t="s">
        <v>25</v>
      </c>
      <c r="D22" s="385"/>
      <c r="E22" s="385"/>
      <c r="F22" s="18">
        <f>'Orçamento Sintético'!I133</f>
        <v>18321.439999999999</v>
      </c>
    </row>
    <row r="23" spans="2:8" ht="24" customHeight="1" x14ac:dyDescent="0.2">
      <c r="B23" s="1" t="s">
        <v>26</v>
      </c>
      <c r="C23" s="385" t="s">
        <v>27</v>
      </c>
      <c r="D23" s="385"/>
      <c r="E23" s="385"/>
      <c r="F23" s="18">
        <f>'Orçamento Sintético'!I138</f>
        <v>29122.99</v>
      </c>
    </row>
    <row r="24" spans="2:8" ht="24" customHeight="1" x14ac:dyDescent="0.2">
      <c r="B24" s="1" t="s">
        <v>28</v>
      </c>
      <c r="C24" s="385" t="s">
        <v>29</v>
      </c>
      <c r="D24" s="385"/>
      <c r="E24" s="385"/>
      <c r="F24" s="18">
        <f>'Orçamento Sintético'!I207</f>
        <v>4597.5200000000004</v>
      </c>
    </row>
    <row r="25" spans="2:8" ht="24" customHeight="1" x14ac:dyDescent="0.2">
      <c r="B25" s="1" t="s">
        <v>30</v>
      </c>
      <c r="C25" s="385" t="s">
        <v>31</v>
      </c>
      <c r="D25" s="385"/>
      <c r="E25" s="385"/>
      <c r="F25" s="18">
        <f>'Orçamento Sintético'!I217</f>
        <v>73310.799999999988</v>
      </c>
    </row>
    <row r="26" spans="2:8" ht="24" customHeight="1" x14ac:dyDescent="0.2">
      <c r="B26" s="94" t="s">
        <v>32</v>
      </c>
      <c r="C26" s="384" t="s">
        <v>33</v>
      </c>
      <c r="D26" s="384"/>
      <c r="E26" s="384"/>
      <c r="F26" s="95">
        <f>'Orçamento Sintético'!I302</f>
        <v>814.06</v>
      </c>
    </row>
    <row r="27" spans="2:8" x14ac:dyDescent="0.2">
      <c r="B27" s="96"/>
      <c r="C27" s="97"/>
      <c r="D27" s="97"/>
      <c r="E27" s="97"/>
      <c r="F27" s="98"/>
    </row>
    <row r="28" spans="2:8" ht="17.25" customHeight="1" x14ac:dyDescent="0.2">
      <c r="B28" s="102"/>
      <c r="C28" s="100"/>
      <c r="D28" s="100"/>
      <c r="E28" s="238" t="s">
        <v>34</v>
      </c>
      <c r="F28" s="99">
        <f>SUM(F12:F26)</f>
        <v>555025.44000000006</v>
      </c>
    </row>
    <row r="29" spans="2:8" ht="17.25" customHeight="1" x14ac:dyDescent="0.2">
      <c r="B29" s="102"/>
      <c r="C29" s="100"/>
      <c r="D29" s="100"/>
      <c r="E29" s="238" t="s">
        <v>35</v>
      </c>
      <c r="F29" s="99">
        <f>ROUND(F28*F7,2)</f>
        <v>126989.82</v>
      </c>
    </row>
    <row r="30" spans="2:8" ht="17.25" customHeight="1" x14ac:dyDescent="0.2">
      <c r="B30" s="101"/>
      <c r="C30" s="100"/>
      <c r="D30" s="100"/>
      <c r="E30" s="238" t="s">
        <v>36</v>
      </c>
      <c r="F30" s="99">
        <f>F28+F29</f>
        <v>682015.26</v>
      </c>
      <c r="G30" s="383"/>
      <c r="H30" s="383"/>
    </row>
    <row r="31" spans="2:8" ht="15" customHeight="1" x14ac:dyDescent="0.2">
      <c r="B31" s="142"/>
      <c r="C31" s="143"/>
      <c r="D31" s="143"/>
      <c r="E31" s="143"/>
      <c r="F31" s="144"/>
    </row>
    <row r="33" spans="8:8" x14ac:dyDescent="0.2">
      <c r="H33" s="383"/>
    </row>
  </sheetData>
  <mergeCells count="17">
    <mergeCell ref="C17:E17"/>
    <mergeCell ref="C18:E18"/>
    <mergeCell ref="C19:E19"/>
    <mergeCell ref="B10:F10"/>
    <mergeCell ref="C14:E14"/>
    <mergeCell ref="C15:E15"/>
    <mergeCell ref="C16:E16"/>
    <mergeCell ref="C11:E11"/>
    <mergeCell ref="C12:E12"/>
    <mergeCell ref="C13:E13"/>
    <mergeCell ref="C26:E26"/>
    <mergeCell ref="C23:E23"/>
    <mergeCell ref="C24:E24"/>
    <mergeCell ref="C25:E25"/>
    <mergeCell ref="C20:E20"/>
    <mergeCell ref="C21:E21"/>
    <mergeCell ref="C22:E22"/>
  </mergeCells>
  <printOptions horizontalCentered="1"/>
  <pageMargins left="0.51181102362204722" right="0.51181102362204722" top="1.3779527559055118" bottom="0.98425196850393704" header="0.51181102362204722" footer="0.51181102362204722"/>
  <pageSetup paperSize="9" scale="62" fitToHeight="0" orientation="portrait" r:id="rId1"/>
  <headerFooter>
    <oddHeader>&amp;L
CNPJ: 37.319.041/0001-55&amp;C&amp;G&amp;R
INSC. ESTADUAL: 00000005692610</oddHeader>
    <oddFooter>&amp;L &amp;CTOTAL Engenharia &amp; Comércio de Materiais de Construção Ltda.
+55 69 99229 6510
+55 69 99283 9999
total_engenharia@outlook.com</oddFooter>
  </headerFooter>
  <ignoredErrors>
    <ignoredError sqref="B12:B26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812F6-0572-4E3B-8F1F-7F6AF3C92C8F}">
  <sheetPr>
    <pageSetUpPr fitToPage="1"/>
  </sheetPr>
  <dimension ref="B2:J308"/>
  <sheetViews>
    <sheetView showOutlineSymbols="0" view="pageBreakPreview" topLeftCell="A289" zoomScale="70" zoomScaleNormal="70" zoomScaleSheetLayoutView="70" zoomScalePageLayoutView="70" workbookViewId="0">
      <selection activeCell="I307" sqref="I307"/>
    </sheetView>
  </sheetViews>
  <sheetFormatPr defaultRowHeight="14.25" x14ac:dyDescent="0.2"/>
  <cols>
    <col min="1" max="1" width="9" style="26"/>
    <col min="2" max="2" width="14.5" style="26" customWidth="1"/>
    <col min="3" max="4" width="10.875" style="54" customWidth="1"/>
    <col min="5" max="5" width="60" style="68" bestFit="1" customWidth="1"/>
    <col min="6" max="6" width="8" style="26" bestFit="1" customWidth="1"/>
    <col min="7" max="7" width="7.75" style="26" customWidth="1"/>
    <col min="8" max="8" width="13.75" style="26" customWidth="1"/>
    <col min="9" max="9" width="21.25" style="26" customWidth="1"/>
    <col min="10" max="11" width="13" style="26" bestFit="1" customWidth="1"/>
    <col min="12" max="16384" width="9" style="26"/>
  </cols>
  <sheetData>
    <row r="2" spans="2:10" ht="15" x14ac:dyDescent="0.2">
      <c r="B2" s="6"/>
      <c r="C2" s="61"/>
      <c r="D2" s="62"/>
      <c r="E2" s="65"/>
      <c r="F2" s="40"/>
      <c r="G2" s="40"/>
      <c r="H2" s="40"/>
      <c r="I2" s="9"/>
    </row>
    <row r="3" spans="2:10" s="2" customFormat="1" ht="15" x14ac:dyDescent="0.2">
      <c r="B3" s="10" t="s">
        <v>37</v>
      </c>
      <c r="C3" s="390" t="s">
        <v>38</v>
      </c>
      <c r="D3" s="390"/>
      <c r="E3" s="390"/>
      <c r="F3" s="20"/>
      <c r="G3" s="236"/>
      <c r="H3" s="13" t="s">
        <v>44</v>
      </c>
      <c r="I3" s="15" t="s">
        <v>827</v>
      </c>
    </row>
    <row r="4" spans="2:10" s="2" customFormat="1" ht="15" x14ac:dyDescent="0.2">
      <c r="B4" s="10" t="s">
        <v>39</v>
      </c>
      <c r="C4" s="390" t="s">
        <v>40</v>
      </c>
      <c r="D4" s="390"/>
      <c r="E4" s="390"/>
      <c r="F4" s="20"/>
      <c r="G4" s="236"/>
      <c r="H4" s="13" t="s">
        <v>45</v>
      </c>
      <c r="I4" s="14">
        <v>44075</v>
      </c>
    </row>
    <row r="5" spans="2:10" s="2" customFormat="1" ht="15" x14ac:dyDescent="0.2">
      <c r="B5" s="10" t="s">
        <v>41</v>
      </c>
      <c r="C5" s="390" t="s">
        <v>42</v>
      </c>
      <c r="D5" s="390"/>
      <c r="E5" s="390"/>
      <c r="F5" s="20"/>
      <c r="G5" s="236"/>
      <c r="H5" s="13" t="s">
        <v>49</v>
      </c>
      <c r="I5" s="15" t="s">
        <v>46</v>
      </c>
    </row>
    <row r="6" spans="2:10" s="3" customFormat="1" ht="15" x14ac:dyDescent="0.2">
      <c r="B6" s="10" t="s">
        <v>43</v>
      </c>
      <c r="C6" s="390">
        <v>44139</v>
      </c>
      <c r="D6" s="390"/>
      <c r="E6" s="390"/>
      <c r="F6" s="20"/>
      <c r="G6" s="236"/>
      <c r="H6" s="236"/>
      <c r="I6" s="15" t="s">
        <v>47</v>
      </c>
      <c r="J6" s="2"/>
    </row>
    <row r="7" spans="2:10" s="3" customFormat="1" ht="15" x14ac:dyDescent="0.2">
      <c r="B7" s="10"/>
      <c r="C7" s="16"/>
      <c r="D7" s="16"/>
      <c r="E7" s="39"/>
      <c r="F7" s="20"/>
      <c r="G7" s="236"/>
      <c r="H7" s="13" t="s">
        <v>48</v>
      </c>
      <c r="I7" s="60">
        <f>'BDI - NÃO DESONERADO'!G25</f>
        <v>0.2288</v>
      </c>
      <c r="J7" s="2"/>
    </row>
    <row r="8" spans="2:10" s="3" customFormat="1" ht="15" x14ac:dyDescent="0.2">
      <c r="B8" s="21"/>
      <c r="C8" s="63"/>
      <c r="D8" s="63"/>
      <c r="E8" s="66"/>
      <c r="F8" s="41"/>
      <c r="G8" s="22"/>
      <c r="H8" s="22"/>
      <c r="I8" s="42"/>
      <c r="J8" s="2"/>
    </row>
    <row r="9" spans="2:10" ht="30.75" customHeight="1" x14ac:dyDescent="0.2">
      <c r="B9" s="393" t="s">
        <v>823</v>
      </c>
      <c r="C9" s="394"/>
      <c r="D9" s="394"/>
      <c r="E9" s="394"/>
      <c r="F9" s="394"/>
      <c r="G9" s="394"/>
      <c r="H9" s="394"/>
      <c r="I9" s="395"/>
    </row>
    <row r="10" spans="2:10" ht="30" customHeight="1" x14ac:dyDescent="0.2">
      <c r="B10" s="43" t="s">
        <v>1</v>
      </c>
      <c r="C10" s="249" t="s">
        <v>50</v>
      </c>
      <c r="D10" s="249" t="s">
        <v>51</v>
      </c>
      <c r="E10" s="251" t="s">
        <v>2</v>
      </c>
      <c r="F10" s="249" t="s">
        <v>52</v>
      </c>
      <c r="G10" s="250" t="s">
        <v>53</v>
      </c>
      <c r="H10" s="250" t="s">
        <v>54</v>
      </c>
      <c r="I10" s="44" t="s">
        <v>3</v>
      </c>
    </row>
    <row r="11" spans="2:10" ht="24" customHeight="1" x14ac:dyDescent="0.2">
      <c r="B11" s="45" t="s">
        <v>4</v>
      </c>
      <c r="C11" s="64"/>
      <c r="D11" s="64"/>
      <c r="E11" s="239" t="s">
        <v>5</v>
      </c>
      <c r="F11" s="239"/>
      <c r="G11" s="32"/>
      <c r="H11" s="49"/>
      <c r="I11" s="50">
        <f>SUM(I12,I14,I16)</f>
        <v>98342.970000000016</v>
      </c>
    </row>
    <row r="12" spans="2:10" ht="24" customHeight="1" x14ac:dyDescent="0.2">
      <c r="B12" s="45" t="s">
        <v>55</v>
      </c>
      <c r="C12" s="64"/>
      <c r="D12" s="64"/>
      <c r="E12" s="239" t="s">
        <v>56</v>
      </c>
      <c r="F12" s="239"/>
      <c r="G12" s="32"/>
      <c r="H12" s="49"/>
      <c r="I12" s="50">
        <f>SUM(I13)</f>
        <v>74947.320000000007</v>
      </c>
    </row>
    <row r="13" spans="2:10" ht="24" customHeight="1" x14ac:dyDescent="0.2">
      <c r="B13" s="46" t="s">
        <v>57</v>
      </c>
      <c r="C13" s="34" t="s">
        <v>58</v>
      </c>
      <c r="D13" s="34" t="s">
        <v>59</v>
      </c>
      <c r="E13" s="240" t="s">
        <v>60</v>
      </c>
      <c r="F13" s="34" t="s">
        <v>61</v>
      </c>
      <c r="G13" s="36">
        <v>4</v>
      </c>
      <c r="H13" s="51">
        <v>18736.830000000002</v>
      </c>
      <c r="I13" s="52">
        <f>ROUND(H13*G13,2)</f>
        <v>74947.320000000007</v>
      </c>
    </row>
    <row r="14" spans="2:10" ht="30.75" customHeight="1" x14ac:dyDescent="0.2">
      <c r="B14" s="45" t="s">
        <v>62</v>
      </c>
      <c r="C14" s="64"/>
      <c r="D14" s="64"/>
      <c r="E14" s="239" t="s">
        <v>63</v>
      </c>
      <c r="F14" s="239"/>
      <c r="G14" s="32"/>
      <c r="H14" s="49"/>
      <c r="I14" s="50">
        <f>SUM(I15)</f>
        <v>2022.57</v>
      </c>
    </row>
    <row r="15" spans="2:10" ht="24" customHeight="1" x14ac:dyDescent="0.2">
      <c r="B15" s="46" t="s">
        <v>64</v>
      </c>
      <c r="C15" s="34" t="s">
        <v>65</v>
      </c>
      <c r="D15" s="34" t="s">
        <v>59</v>
      </c>
      <c r="E15" s="240" t="s">
        <v>66</v>
      </c>
      <c r="F15" s="34" t="s">
        <v>67</v>
      </c>
      <c r="G15" s="36">
        <v>1</v>
      </c>
      <c r="H15" s="51">
        <v>2022.57</v>
      </c>
      <c r="I15" s="52">
        <f>ROUND(H15*G15,2)</f>
        <v>2022.57</v>
      </c>
    </row>
    <row r="16" spans="2:10" ht="24" customHeight="1" x14ac:dyDescent="0.2">
      <c r="B16" s="45" t="s">
        <v>68</v>
      </c>
      <c r="C16" s="64"/>
      <c r="D16" s="64"/>
      <c r="E16" s="239" t="s">
        <v>69</v>
      </c>
      <c r="F16" s="239"/>
      <c r="G16" s="32"/>
      <c r="H16" s="49"/>
      <c r="I16" s="50">
        <f>SUM(I17:I19)</f>
        <v>21373.079999999998</v>
      </c>
    </row>
    <row r="17" spans="2:9" ht="24" customHeight="1" x14ac:dyDescent="0.2">
      <c r="B17" s="46" t="s">
        <v>70</v>
      </c>
      <c r="C17" s="34" t="s">
        <v>71</v>
      </c>
      <c r="D17" s="34" t="s">
        <v>72</v>
      </c>
      <c r="E17" s="240" t="s">
        <v>73</v>
      </c>
      <c r="F17" s="34" t="s">
        <v>74</v>
      </c>
      <c r="G17" s="36">
        <v>228</v>
      </c>
      <c r="H17" s="51">
        <v>65.599999999999994</v>
      </c>
      <c r="I17" s="52">
        <f t="shared" ref="I17:I19" si="0">ROUND(H17*G17,2)</f>
        <v>14956.8</v>
      </c>
    </row>
    <row r="18" spans="2:9" ht="24" customHeight="1" x14ac:dyDescent="0.2">
      <c r="B18" s="46" t="s">
        <v>75</v>
      </c>
      <c r="C18" s="34" t="s">
        <v>76</v>
      </c>
      <c r="D18" s="34" t="s">
        <v>72</v>
      </c>
      <c r="E18" s="240" t="s">
        <v>77</v>
      </c>
      <c r="F18" s="34" t="s">
        <v>74</v>
      </c>
      <c r="G18" s="36">
        <v>6</v>
      </c>
      <c r="H18" s="51">
        <v>373.38</v>
      </c>
      <c r="I18" s="52">
        <f t="shared" si="0"/>
        <v>2240.2800000000002</v>
      </c>
    </row>
    <row r="19" spans="2:9" ht="24" customHeight="1" x14ac:dyDescent="0.2">
      <c r="B19" s="46" t="s">
        <v>78</v>
      </c>
      <c r="C19" s="34" t="s">
        <v>79</v>
      </c>
      <c r="D19" s="34" t="s">
        <v>59</v>
      </c>
      <c r="E19" s="240" t="s">
        <v>80</v>
      </c>
      <c r="F19" s="34" t="s">
        <v>81</v>
      </c>
      <c r="G19" s="36">
        <v>4</v>
      </c>
      <c r="H19" s="51">
        <v>1044</v>
      </c>
      <c r="I19" s="52">
        <f t="shared" si="0"/>
        <v>4176</v>
      </c>
    </row>
    <row r="20" spans="2:9" ht="24" customHeight="1" x14ac:dyDescent="0.2">
      <c r="B20" s="45" t="s">
        <v>6</v>
      </c>
      <c r="C20" s="64"/>
      <c r="D20" s="64"/>
      <c r="E20" s="239" t="s">
        <v>7</v>
      </c>
      <c r="F20" s="239"/>
      <c r="G20" s="32"/>
      <c r="H20" s="49"/>
      <c r="I20" s="50">
        <f>SUM(I21,I37,I39,I41)</f>
        <v>2425.67</v>
      </c>
    </row>
    <row r="21" spans="2:9" ht="24" customHeight="1" x14ac:dyDescent="0.2">
      <c r="B21" s="45" t="s">
        <v>82</v>
      </c>
      <c r="C21" s="64"/>
      <c r="D21" s="64"/>
      <c r="E21" s="239" t="s">
        <v>83</v>
      </c>
      <c r="F21" s="239"/>
      <c r="G21" s="32"/>
      <c r="H21" s="49"/>
      <c r="I21" s="50">
        <f>SUM(I22,I25,I28,I33)</f>
        <v>897.67000000000007</v>
      </c>
    </row>
    <row r="22" spans="2:9" ht="24" customHeight="1" x14ac:dyDescent="0.2">
      <c r="B22" s="45" t="s">
        <v>84</v>
      </c>
      <c r="C22" s="64"/>
      <c r="D22" s="64"/>
      <c r="E22" s="239" t="s">
        <v>85</v>
      </c>
      <c r="F22" s="239"/>
      <c r="G22" s="32"/>
      <c r="H22" s="49"/>
      <c r="I22" s="50">
        <f>SUM(I23:I24)</f>
        <v>176.77</v>
      </c>
    </row>
    <row r="23" spans="2:9" ht="36" customHeight="1" x14ac:dyDescent="0.2">
      <c r="B23" s="46" t="s">
        <v>86</v>
      </c>
      <c r="C23" s="34" t="s">
        <v>87</v>
      </c>
      <c r="D23" s="34" t="s">
        <v>72</v>
      </c>
      <c r="E23" s="240" t="s">
        <v>88</v>
      </c>
      <c r="F23" s="34" t="s">
        <v>74</v>
      </c>
      <c r="G23" s="36">
        <v>21.4</v>
      </c>
      <c r="H23" s="51">
        <v>2.62</v>
      </c>
      <c r="I23" s="52">
        <f t="shared" ref="I23:I24" si="1">ROUND(H23*G23,2)</f>
        <v>56.07</v>
      </c>
    </row>
    <row r="24" spans="2:9" ht="24" customHeight="1" x14ac:dyDescent="0.2">
      <c r="B24" s="46" t="s">
        <v>89</v>
      </c>
      <c r="C24" s="34" t="s">
        <v>90</v>
      </c>
      <c r="D24" s="34" t="s">
        <v>72</v>
      </c>
      <c r="E24" s="240" t="s">
        <v>91</v>
      </c>
      <c r="F24" s="34" t="s">
        <v>74</v>
      </c>
      <c r="G24" s="36">
        <v>21.4</v>
      </c>
      <c r="H24" s="51">
        <v>5.64</v>
      </c>
      <c r="I24" s="52">
        <f t="shared" si="1"/>
        <v>120.7</v>
      </c>
    </row>
    <row r="25" spans="2:9" ht="24" customHeight="1" x14ac:dyDescent="0.2">
      <c r="B25" s="45" t="s">
        <v>92</v>
      </c>
      <c r="C25" s="64"/>
      <c r="D25" s="64"/>
      <c r="E25" s="239" t="s">
        <v>93</v>
      </c>
      <c r="F25" s="239"/>
      <c r="G25" s="32"/>
      <c r="H25" s="49"/>
      <c r="I25" s="50">
        <f>SUM(I26:I27)</f>
        <v>55.43</v>
      </c>
    </row>
    <row r="26" spans="2:9" ht="24" customHeight="1" x14ac:dyDescent="0.2">
      <c r="B26" s="46" t="s">
        <v>94</v>
      </c>
      <c r="C26" s="34" t="s">
        <v>95</v>
      </c>
      <c r="D26" s="34" t="s">
        <v>72</v>
      </c>
      <c r="E26" s="240" t="s">
        <v>96</v>
      </c>
      <c r="F26" s="34" t="s">
        <v>97</v>
      </c>
      <c r="G26" s="36">
        <v>0.54</v>
      </c>
      <c r="H26" s="51">
        <v>43.94</v>
      </c>
      <c r="I26" s="52">
        <f t="shared" ref="I26:I27" si="2">ROUND(H26*G26,2)</f>
        <v>23.73</v>
      </c>
    </row>
    <row r="27" spans="2:9" ht="24" customHeight="1" x14ac:dyDescent="0.2">
      <c r="B27" s="46" t="s">
        <v>98</v>
      </c>
      <c r="C27" s="34" t="s">
        <v>99</v>
      </c>
      <c r="D27" s="34" t="s">
        <v>72</v>
      </c>
      <c r="E27" s="240" t="s">
        <v>100</v>
      </c>
      <c r="F27" s="34" t="s">
        <v>97</v>
      </c>
      <c r="G27" s="36">
        <v>6.8000000000000005E-2</v>
      </c>
      <c r="H27" s="51">
        <v>466.11</v>
      </c>
      <c r="I27" s="52">
        <f t="shared" si="2"/>
        <v>31.7</v>
      </c>
    </row>
    <row r="28" spans="2:9" ht="24" customHeight="1" x14ac:dyDescent="0.2">
      <c r="B28" s="45" t="s">
        <v>101</v>
      </c>
      <c r="C28" s="64"/>
      <c r="D28" s="64"/>
      <c r="E28" s="239" t="s">
        <v>102</v>
      </c>
      <c r="F28" s="239"/>
      <c r="G28" s="32"/>
      <c r="H28" s="49"/>
      <c r="I28" s="50">
        <f>SUM(I29,I31,)</f>
        <v>653.86</v>
      </c>
    </row>
    <row r="29" spans="2:9" ht="24" customHeight="1" x14ac:dyDescent="0.2">
      <c r="B29" s="45" t="s">
        <v>103</v>
      </c>
      <c r="C29" s="64"/>
      <c r="D29" s="64"/>
      <c r="E29" s="239" t="s">
        <v>104</v>
      </c>
      <c r="F29" s="239"/>
      <c r="G29" s="32"/>
      <c r="H29" s="49"/>
      <c r="I29" s="50">
        <f>SUM(I30)</f>
        <v>350.66</v>
      </c>
    </row>
    <row r="30" spans="2:9" ht="24" customHeight="1" x14ac:dyDescent="0.2">
      <c r="B30" s="46" t="s">
        <v>105</v>
      </c>
      <c r="C30" s="34" t="s">
        <v>106</v>
      </c>
      <c r="D30" s="34" t="s">
        <v>72</v>
      </c>
      <c r="E30" s="240" t="s">
        <v>107</v>
      </c>
      <c r="F30" s="34" t="s">
        <v>74</v>
      </c>
      <c r="G30" s="36">
        <v>19.8</v>
      </c>
      <c r="H30" s="51">
        <v>17.71</v>
      </c>
      <c r="I30" s="52">
        <f>ROUND(H30*G30,2)</f>
        <v>350.66</v>
      </c>
    </row>
    <row r="31" spans="2:9" ht="24" customHeight="1" x14ac:dyDescent="0.2">
      <c r="B31" s="45" t="s">
        <v>108</v>
      </c>
      <c r="C31" s="64"/>
      <c r="D31" s="64"/>
      <c r="E31" s="239" t="s">
        <v>109</v>
      </c>
      <c r="F31" s="239"/>
      <c r="G31" s="32"/>
      <c r="H31" s="49"/>
      <c r="I31" s="50">
        <f>SUM(I32)</f>
        <v>303.2</v>
      </c>
    </row>
    <row r="32" spans="2:9" ht="24" customHeight="1" x14ac:dyDescent="0.2">
      <c r="B32" s="46" t="s">
        <v>110</v>
      </c>
      <c r="C32" s="34" t="s">
        <v>106</v>
      </c>
      <c r="D32" s="34" t="s">
        <v>72</v>
      </c>
      <c r="E32" s="240" t="s">
        <v>107</v>
      </c>
      <c r="F32" s="34" t="s">
        <v>74</v>
      </c>
      <c r="G32" s="36">
        <v>17.12</v>
      </c>
      <c r="H32" s="51">
        <v>17.71</v>
      </c>
      <c r="I32" s="52">
        <f>ROUND(H32*G32,2)</f>
        <v>303.2</v>
      </c>
    </row>
    <row r="33" spans="2:9" ht="24" customHeight="1" x14ac:dyDescent="0.2">
      <c r="B33" s="45" t="s">
        <v>111</v>
      </c>
      <c r="C33" s="64"/>
      <c r="D33" s="64"/>
      <c r="E33" s="239" t="s">
        <v>112</v>
      </c>
      <c r="F33" s="239"/>
      <c r="G33" s="32"/>
      <c r="H33" s="49"/>
      <c r="I33" s="50">
        <f>SUM(I34:I36)</f>
        <v>11.61</v>
      </c>
    </row>
    <row r="34" spans="2:9" ht="24" customHeight="1" x14ac:dyDescent="0.2">
      <c r="B34" s="46" t="s">
        <v>113</v>
      </c>
      <c r="C34" s="34" t="s">
        <v>114</v>
      </c>
      <c r="D34" s="34" t="s">
        <v>72</v>
      </c>
      <c r="E34" s="240" t="s">
        <v>115</v>
      </c>
      <c r="F34" s="34" t="s">
        <v>67</v>
      </c>
      <c r="G34" s="36">
        <v>3</v>
      </c>
      <c r="H34" s="51">
        <v>0.98</v>
      </c>
      <c r="I34" s="52">
        <f t="shared" ref="I34:I36" si="3">ROUND(H34*G34,2)</f>
        <v>2.94</v>
      </c>
    </row>
    <row r="35" spans="2:9" ht="24" customHeight="1" x14ac:dyDescent="0.2">
      <c r="B35" s="46" t="s">
        <v>116</v>
      </c>
      <c r="C35" s="34" t="s">
        <v>117</v>
      </c>
      <c r="D35" s="34" t="s">
        <v>72</v>
      </c>
      <c r="E35" s="240" t="s">
        <v>118</v>
      </c>
      <c r="F35" s="34" t="s">
        <v>67</v>
      </c>
      <c r="G35" s="36">
        <v>1</v>
      </c>
      <c r="H35" s="51">
        <v>0.51</v>
      </c>
      <c r="I35" s="52">
        <f t="shared" si="3"/>
        <v>0.51</v>
      </c>
    </row>
    <row r="36" spans="2:9" ht="24" customHeight="1" x14ac:dyDescent="0.2">
      <c r="B36" s="46" t="s">
        <v>119</v>
      </c>
      <c r="C36" s="34" t="s">
        <v>120</v>
      </c>
      <c r="D36" s="34" t="s">
        <v>72</v>
      </c>
      <c r="E36" s="240" t="s">
        <v>121</v>
      </c>
      <c r="F36" s="34" t="s">
        <v>122</v>
      </c>
      <c r="G36" s="36">
        <v>16</v>
      </c>
      <c r="H36" s="51">
        <v>0.51</v>
      </c>
      <c r="I36" s="52">
        <f t="shared" si="3"/>
        <v>8.16</v>
      </c>
    </row>
    <row r="37" spans="2:9" ht="24" customHeight="1" x14ac:dyDescent="0.2">
      <c r="B37" s="45" t="s">
        <v>123</v>
      </c>
      <c r="C37" s="64"/>
      <c r="D37" s="64"/>
      <c r="E37" s="239" t="s">
        <v>124</v>
      </c>
      <c r="F37" s="239"/>
      <c r="G37" s="32"/>
      <c r="H37" s="49"/>
      <c r="I37" s="50">
        <f>SUM(I38)</f>
        <v>1155.1199999999999</v>
      </c>
    </row>
    <row r="38" spans="2:9" ht="24" customHeight="1" x14ac:dyDescent="0.2">
      <c r="B38" s="46" t="s">
        <v>125</v>
      </c>
      <c r="C38" s="34" t="s">
        <v>126</v>
      </c>
      <c r="D38" s="34" t="s">
        <v>59</v>
      </c>
      <c r="E38" s="240" t="s">
        <v>127</v>
      </c>
      <c r="F38" s="34" t="s">
        <v>128</v>
      </c>
      <c r="G38" s="36">
        <v>3.79</v>
      </c>
      <c r="H38" s="51">
        <v>304.77999999999997</v>
      </c>
      <c r="I38" s="52">
        <f>ROUND(H38*G38,2)</f>
        <v>1155.1199999999999</v>
      </c>
    </row>
    <row r="39" spans="2:9" ht="24" customHeight="1" x14ac:dyDescent="0.2">
      <c r="B39" s="45" t="s">
        <v>129</v>
      </c>
      <c r="C39" s="64"/>
      <c r="D39" s="64"/>
      <c r="E39" s="239" t="s">
        <v>130</v>
      </c>
      <c r="F39" s="239"/>
      <c r="G39" s="32"/>
      <c r="H39" s="49"/>
      <c r="I39" s="50">
        <f>SUM(I40)</f>
        <v>56.07</v>
      </c>
    </row>
    <row r="40" spans="2:9" ht="36" customHeight="1" x14ac:dyDescent="0.2">
      <c r="B40" s="46" t="s">
        <v>131</v>
      </c>
      <c r="C40" s="34" t="s">
        <v>87</v>
      </c>
      <c r="D40" s="34" t="s">
        <v>72</v>
      </c>
      <c r="E40" s="240" t="s">
        <v>132</v>
      </c>
      <c r="F40" s="34" t="s">
        <v>74</v>
      </c>
      <c r="G40" s="36">
        <v>21.4</v>
      </c>
      <c r="H40" s="51">
        <v>2.62</v>
      </c>
      <c r="I40" s="52">
        <f>ROUND(H40*G40,2)</f>
        <v>56.07</v>
      </c>
    </row>
    <row r="41" spans="2:9" ht="24" customHeight="1" x14ac:dyDescent="0.2">
      <c r="B41" s="45" t="s">
        <v>133</v>
      </c>
      <c r="C41" s="64"/>
      <c r="D41" s="64"/>
      <c r="E41" s="239" t="s">
        <v>134</v>
      </c>
      <c r="F41" s="239"/>
      <c r="G41" s="32"/>
      <c r="H41" s="49"/>
      <c r="I41" s="50">
        <f>SUM(I42)</f>
        <v>316.81</v>
      </c>
    </row>
    <row r="42" spans="2:9" ht="24" customHeight="1" x14ac:dyDescent="0.2">
      <c r="B42" s="46" t="s">
        <v>135</v>
      </c>
      <c r="C42" s="34" t="s">
        <v>136</v>
      </c>
      <c r="D42" s="34" t="s">
        <v>59</v>
      </c>
      <c r="E42" s="240" t="s">
        <v>137</v>
      </c>
      <c r="F42" s="34" t="s">
        <v>138</v>
      </c>
      <c r="G42" s="36">
        <v>7.98</v>
      </c>
      <c r="H42" s="51">
        <v>39.700000000000003</v>
      </c>
      <c r="I42" s="52">
        <f>ROUND(H42*G42,2)</f>
        <v>316.81</v>
      </c>
    </row>
    <row r="43" spans="2:9" ht="24" customHeight="1" x14ac:dyDescent="0.2">
      <c r="B43" s="45" t="s">
        <v>8</v>
      </c>
      <c r="C43" s="64"/>
      <c r="D43" s="64"/>
      <c r="E43" s="239" t="s">
        <v>9</v>
      </c>
      <c r="F43" s="239"/>
      <c r="G43" s="32"/>
      <c r="H43" s="49"/>
      <c r="I43" s="50">
        <f>SUM( I44:I46)</f>
        <v>5629.05</v>
      </c>
    </row>
    <row r="44" spans="2:9" ht="24" customHeight="1" x14ac:dyDescent="0.2">
      <c r="B44" s="46" t="s">
        <v>139</v>
      </c>
      <c r="C44" s="34" t="s">
        <v>140</v>
      </c>
      <c r="D44" s="34" t="s">
        <v>72</v>
      </c>
      <c r="E44" s="240" t="s">
        <v>141</v>
      </c>
      <c r="F44" s="34" t="s">
        <v>74</v>
      </c>
      <c r="G44" s="36">
        <v>311.89999999999998</v>
      </c>
      <c r="H44" s="51">
        <v>1.35</v>
      </c>
      <c r="I44" s="52">
        <f t="shared" ref="I44:I46" si="4">ROUND(H44*G44,2)</f>
        <v>421.07</v>
      </c>
    </row>
    <row r="45" spans="2:9" ht="36" customHeight="1" x14ac:dyDescent="0.2">
      <c r="B45" s="46" t="s">
        <v>142</v>
      </c>
      <c r="C45" s="34" t="s">
        <v>143</v>
      </c>
      <c r="D45" s="34" t="s">
        <v>72</v>
      </c>
      <c r="E45" s="240" t="s">
        <v>144</v>
      </c>
      <c r="F45" s="34" t="s">
        <v>122</v>
      </c>
      <c r="G45" s="36">
        <v>68.7</v>
      </c>
      <c r="H45" s="51">
        <v>34.64</v>
      </c>
      <c r="I45" s="52">
        <f t="shared" si="4"/>
        <v>2379.77</v>
      </c>
    </row>
    <row r="46" spans="2:9" ht="24" customHeight="1" x14ac:dyDescent="0.2">
      <c r="B46" s="46" t="s">
        <v>145</v>
      </c>
      <c r="C46" s="34" t="s">
        <v>146</v>
      </c>
      <c r="D46" s="34" t="s">
        <v>72</v>
      </c>
      <c r="E46" s="240" t="s">
        <v>147</v>
      </c>
      <c r="F46" s="34" t="s">
        <v>97</v>
      </c>
      <c r="G46" s="36">
        <v>74.86</v>
      </c>
      <c r="H46" s="51">
        <v>37.78</v>
      </c>
      <c r="I46" s="52">
        <f t="shared" si="4"/>
        <v>2828.21</v>
      </c>
    </row>
    <row r="47" spans="2:9" ht="24" customHeight="1" x14ac:dyDescent="0.2">
      <c r="B47" s="45" t="s">
        <v>10</v>
      </c>
      <c r="C47" s="64"/>
      <c r="D47" s="64"/>
      <c r="E47" s="239" t="s">
        <v>11</v>
      </c>
      <c r="F47" s="239"/>
      <c r="G47" s="32"/>
      <c r="H47" s="49"/>
      <c r="I47" s="50">
        <f>SUM(I48,I53,I56,I62)</f>
        <v>25572.53</v>
      </c>
    </row>
    <row r="48" spans="2:9" ht="24" customHeight="1" x14ac:dyDescent="0.2">
      <c r="B48" s="45" t="s">
        <v>148</v>
      </c>
      <c r="C48" s="64"/>
      <c r="D48" s="64"/>
      <c r="E48" s="239" t="s">
        <v>149</v>
      </c>
      <c r="F48" s="239"/>
      <c r="G48" s="32"/>
      <c r="H48" s="49"/>
      <c r="I48" s="50">
        <f>SUM( I49:I52)</f>
        <v>2031.71</v>
      </c>
    </row>
    <row r="49" spans="2:9" ht="24" customHeight="1" x14ac:dyDescent="0.2">
      <c r="B49" s="46" t="s">
        <v>150</v>
      </c>
      <c r="C49" s="34" t="s">
        <v>151</v>
      </c>
      <c r="D49" s="34" t="s">
        <v>72</v>
      </c>
      <c r="E49" s="240" t="s">
        <v>152</v>
      </c>
      <c r="F49" s="34" t="s">
        <v>97</v>
      </c>
      <c r="G49" s="36">
        <v>12.54</v>
      </c>
      <c r="H49" s="51">
        <v>75.84</v>
      </c>
      <c r="I49" s="52">
        <f t="shared" ref="I49:I52" si="5">ROUND(H49*G49,2)</f>
        <v>951.03</v>
      </c>
    </row>
    <row r="50" spans="2:9" ht="24" customHeight="1" x14ac:dyDescent="0.2">
      <c r="B50" s="46" t="s">
        <v>153</v>
      </c>
      <c r="C50" s="34" t="s">
        <v>154</v>
      </c>
      <c r="D50" s="34" t="s">
        <v>72</v>
      </c>
      <c r="E50" s="240" t="s">
        <v>155</v>
      </c>
      <c r="F50" s="34" t="s">
        <v>97</v>
      </c>
      <c r="G50" s="36">
        <v>7.47</v>
      </c>
      <c r="H50" s="51">
        <v>99.7</v>
      </c>
      <c r="I50" s="52">
        <f t="shared" si="5"/>
        <v>744.76</v>
      </c>
    </row>
    <row r="51" spans="2:9" ht="36" customHeight="1" x14ac:dyDescent="0.2">
      <c r="B51" s="46" t="s">
        <v>156</v>
      </c>
      <c r="C51" s="34" t="s">
        <v>157</v>
      </c>
      <c r="D51" s="34" t="s">
        <v>72</v>
      </c>
      <c r="E51" s="240" t="s">
        <v>158</v>
      </c>
      <c r="F51" s="34" t="s">
        <v>74</v>
      </c>
      <c r="G51" s="36">
        <v>28.16</v>
      </c>
      <c r="H51" s="51">
        <v>4.8899999999999997</v>
      </c>
      <c r="I51" s="52">
        <f t="shared" si="5"/>
        <v>137.69999999999999</v>
      </c>
    </row>
    <row r="52" spans="2:9" ht="24" customHeight="1" x14ac:dyDescent="0.2">
      <c r="B52" s="46" t="s">
        <v>159</v>
      </c>
      <c r="C52" s="34" t="s">
        <v>160</v>
      </c>
      <c r="D52" s="34" t="s">
        <v>72</v>
      </c>
      <c r="E52" s="240" t="s">
        <v>161</v>
      </c>
      <c r="F52" s="34" t="s">
        <v>97</v>
      </c>
      <c r="G52" s="36">
        <v>7.71</v>
      </c>
      <c r="H52" s="51">
        <v>25.71</v>
      </c>
      <c r="I52" s="52">
        <f t="shared" si="5"/>
        <v>198.22</v>
      </c>
    </row>
    <row r="53" spans="2:9" ht="24" customHeight="1" x14ac:dyDescent="0.2">
      <c r="B53" s="45" t="s">
        <v>162</v>
      </c>
      <c r="C53" s="64"/>
      <c r="D53" s="64"/>
      <c r="E53" s="239" t="s">
        <v>163</v>
      </c>
      <c r="F53" s="239"/>
      <c r="G53" s="32"/>
      <c r="H53" s="49"/>
      <c r="I53" s="50">
        <f>SUM( I54:I55)</f>
        <v>8606.77</v>
      </c>
    </row>
    <row r="54" spans="2:9" ht="36" customHeight="1" x14ac:dyDescent="0.2">
      <c r="B54" s="46" t="s">
        <v>164</v>
      </c>
      <c r="C54" s="34" t="s">
        <v>165</v>
      </c>
      <c r="D54" s="34" t="s">
        <v>72</v>
      </c>
      <c r="E54" s="240" t="s">
        <v>166</v>
      </c>
      <c r="F54" s="34" t="s">
        <v>74</v>
      </c>
      <c r="G54" s="36">
        <v>36.450000000000003</v>
      </c>
      <c r="H54" s="51">
        <v>93.71</v>
      </c>
      <c r="I54" s="52">
        <f t="shared" ref="I54:I55" si="6">ROUND(H54*G54,2)</f>
        <v>3415.73</v>
      </c>
    </row>
    <row r="55" spans="2:9" ht="36" customHeight="1" x14ac:dyDescent="0.2">
      <c r="B55" s="46" t="s">
        <v>167</v>
      </c>
      <c r="C55" s="34" t="s">
        <v>168</v>
      </c>
      <c r="D55" s="34" t="s">
        <v>72</v>
      </c>
      <c r="E55" s="240" t="s">
        <v>169</v>
      </c>
      <c r="F55" s="34" t="s">
        <v>74</v>
      </c>
      <c r="G55" s="36">
        <v>118.22</v>
      </c>
      <c r="H55" s="51">
        <v>43.91</v>
      </c>
      <c r="I55" s="52">
        <f t="shared" si="6"/>
        <v>5191.04</v>
      </c>
    </row>
    <row r="56" spans="2:9" ht="24" customHeight="1" x14ac:dyDescent="0.2">
      <c r="B56" s="45" t="s">
        <v>170</v>
      </c>
      <c r="C56" s="64"/>
      <c r="D56" s="64"/>
      <c r="E56" s="239" t="s">
        <v>171</v>
      </c>
      <c r="F56" s="239"/>
      <c r="G56" s="32"/>
      <c r="H56" s="49"/>
      <c r="I56" s="50">
        <f>SUM( I57:I61)</f>
        <v>7147.6600000000008</v>
      </c>
    </row>
    <row r="57" spans="2:9" ht="24" customHeight="1" x14ac:dyDescent="0.2">
      <c r="B57" s="46" t="s">
        <v>172</v>
      </c>
      <c r="C57" s="34" t="s">
        <v>173</v>
      </c>
      <c r="D57" s="34" t="s">
        <v>72</v>
      </c>
      <c r="E57" s="240" t="s">
        <v>174</v>
      </c>
      <c r="F57" s="34" t="s">
        <v>175</v>
      </c>
      <c r="G57" s="36">
        <v>8.27</v>
      </c>
      <c r="H57" s="51">
        <v>13.19</v>
      </c>
      <c r="I57" s="52">
        <f t="shared" ref="I57:I61" si="7">ROUND(H57*G57,2)</f>
        <v>109.08</v>
      </c>
    </row>
    <row r="58" spans="2:9" ht="24" customHeight="1" x14ac:dyDescent="0.2">
      <c r="B58" s="46" t="s">
        <v>176</v>
      </c>
      <c r="C58" s="34" t="s">
        <v>177</v>
      </c>
      <c r="D58" s="34" t="s">
        <v>72</v>
      </c>
      <c r="E58" s="240" t="s">
        <v>178</v>
      </c>
      <c r="F58" s="34" t="s">
        <v>175</v>
      </c>
      <c r="G58" s="36">
        <v>241.55</v>
      </c>
      <c r="H58" s="51">
        <v>11.96</v>
      </c>
      <c r="I58" s="52">
        <f t="shared" si="7"/>
        <v>2888.94</v>
      </c>
    </row>
    <row r="59" spans="2:9" ht="24" customHeight="1" x14ac:dyDescent="0.2">
      <c r="B59" s="46" t="s">
        <v>179</v>
      </c>
      <c r="C59" s="34" t="s">
        <v>180</v>
      </c>
      <c r="D59" s="34" t="s">
        <v>72</v>
      </c>
      <c r="E59" s="240" t="s">
        <v>181</v>
      </c>
      <c r="F59" s="34" t="s">
        <v>175</v>
      </c>
      <c r="G59" s="36">
        <v>120.36</v>
      </c>
      <c r="H59" s="51">
        <v>10.49</v>
      </c>
      <c r="I59" s="52">
        <f t="shared" si="7"/>
        <v>1262.58</v>
      </c>
    </row>
    <row r="60" spans="2:9" ht="24" customHeight="1" x14ac:dyDescent="0.2">
      <c r="B60" s="46" t="s">
        <v>182</v>
      </c>
      <c r="C60" s="34" t="s">
        <v>183</v>
      </c>
      <c r="D60" s="34" t="s">
        <v>72</v>
      </c>
      <c r="E60" s="240" t="s">
        <v>184</v>
      </c>
      <c r="F60" s="34" t="s">
        <v>175</v>
      </c>
      <c r="G60" s="36">
        <v>147.63999999999999</v>
      </c>
      <c r="H60" s="51">
        <v>8.77</v>
      </c>
      <c r="I60" s="52">
        <f t="shared" si="7"/>
        <v>1294.8</v>
      </c>
    </row>
    <row r="61" spans="2:9" ht="24" customHeight="1" x14ac:dyDescent="0.2">
      <c r="B61" s="46" t="s">
        <v>185</v>
      </c>
      <c r="C61" s="34" t="s">
        <v>186</v>
      </c>
      <c r="D61" s="34" t="s">
        <v>72</v>
      </c>
      <c r="E61" s="240" t="s">
        <v>187</v>
      </c>
      <c r="F61" s="34" t="s">
        <v>175</v>
      </c>
      <c r="G61" s="36">
        <v>108.91</v>
      </c>
      <c r="H61" s="51">
        <v>14.62</v>
      </c>
      <c r="I61" s="52">
        <f t="shared" si="7"/>
        <v>1592.26</v>
      </c>
    </row>
    <row r="62" spans="2:9" ht="24" customHeight="1" x14ac:dyDescent="0.2">
      <c r="B62" s="45" t="s">
        <v>188</v>
      </c>
      <c r="C62" s="64"/>
      <c r="D62" s="64"/>
      <c r="E62" s="239" t="s">
        <v>189</v>
      </c>
      <c r="F62" s="239"/>
      <c r="G62" s="32"/>
      <c r="H62" s="49"/>
      <c r="I62" s="50">
        <f>SUM( I63:I65)</f>
        <v>7786.3899999999994</v>
      </c>
    </row>
    <row r="63" spans="2:9" ht="36" customHeight="1" x14ac:dyDescent="0.2">
      <c r="B63" s="46" t="s">
        <v>190</v>
      </c>
      <c r="C63" s="34" t="s">
        <v>191</v>
      </c>
      <c r="D63" s="34" t="s">
        <v>72</v>
      </c>
      <c r="E63" s="240" t="s">
        <v>192</v>
      </c>
      <c r="F63" s="34" t="s">
        <v>74</v>
      </c>
      <c r="G63" s="36">
        <v>9.92</v>
      </c>
      <c r="H63" s="51">
        <v>16.07</v>
      </c>
      <c r="I63" s="52">
        <f t="shared" ref="I63:I65" si="8">ROUND(H63*G63,2)</f>
        <v>159.41</v>
      </c>
    </row>
    <row r="64" spans="2:9" ht="36" customHeight="1" x14ac:dyDescent="0.2">
      <c r="B64" s="46" t="s">
        <v>193</v>
      </c>
      <c r="C64" s="34" t="s">
        <v>194</v>
      </c>
      <c r="D64" s="34" t="s">
        <v>72</v>
      </c>
      <c r="E64" s="240" t="s">
        <v>195</v>
      </c>
      <c r="F64" s="34" t="s">
        <v>97</v>
      </c>
      <c r="G64" s="36">
        <v>12.3</v>
      </c>
      <c r="H64" s="51">
        <v>450.61</v>
      </c>
      <c r="I64" s="52">
        <f t="shared" si="8"/>
        <v>5542.5</v>
      </c>
    </row>
    <row r="65" spans="2:9" ht="24" customHeight="1" x14ac:dyDescent="0.2">
      <c r="B65" s="46" t="s">
        <v>196</v>
      </c>
      <c r="C65" s="34" t="s">
        <v>197</v>
      </c>
      <c r="D65" s="34" t="s">
        <v>72</v>
      </c>
      <c r="E65" s="240" t="s">
        <v>198</v>
      </c>
      <c r="F65" s="34" t="s">
        <v>97</v>
      </c>
      <c r="G65" s="36">
        <v>12.3</v>
      </c>
      <c r="H65" s="51">
        <v>169.47</v>
      </c>
      <c r="I65" s="52">
        <f t="shared" si="8"/>
        <v>2084.48</v>
      </c>
    </row>
    <row r="66" spans="2:9" ht="24" customHeight="1" x14ac:dyDescent="0.2">
      <c r="B66" s="45" t="s">
        <v>12</v>
      </c>
      <c r="C66" s="64"/>
      <c r="D66" s="64"/>
      <c r="E66" s="239" t="s">
        <v>13</v>
      </c>
      <c r="F66" s="239"/>
      <c r="G66" s="32"/>
      <c r="H66" s="49"/>
      <c r="I66" s="50">
        <f>SUM(I67,I70,I76)</f>
        <v>26203.33</v>
      </c>
    </row>
    <row r="67" spans="2:9" ht="24" customHeight="1" x14ac:dyDescent="0.2">
      <c r="B67" s="45" t="s">
        <v>199</v>
      </c>
      <c r="C67" s="64"/>
      <c r="D67" s="64"/>
      <c r="E67" s="239" t="s">
        <v>163</v>
      </c>
      <c r="F67" s="239"/>
      <c r="G67" s="32"/>
      <c r="H67" s="49"/>
      <c r="I67" s="50">
        <f>SUM( I68:I69)</f>
        <v>14067.93</v>
      </c>
    </row>
    <row r="68" spans="2:9" ht="24" customHeight="1" x14ac:dyDescent="0.2">
      <c r="B68" s="46" t="s">
        <v>200</v>
      </c>
      <c r="C68" s="34" t="s">
        <v>201</v>
      </c>
      <c r="D68" s="34" t="s">
        <v>72</v>
      </c>
      <c r="E68" s="240" t="s">
        <v>202</v>
      </c>
      <c r="F68" s="34" t="s">
        <v>74</v>
      </c>
      <c r="G68" s="36">
        <v>55.71</v>
      </c>
      <c r="H68" s="51">
        <v>85.97</v>
      </c>
      <c r="I68" s="52">
        <f t="shared" ref="I68:I69" si="9">ROUND(H68*G68,2)</f>
        <v>4789.3900000000003</v>
      </c>
    </row>
    <row r="69" spans="2:9" ht="36" customHeight="1" x14ac:dyDescent="0.2">
      <c r="B69" s="46" t="s">
        <v>203</v>
      </c>
      <c r="C69" s="34" t="s">
        <v>204</v>
      </c>
      <c r="D69" s="34" t="s">
        <v>72</v>
      </c>
      <c r="E69" s="240" t="s">
        <v>205</v>
      </c>
      <c r="F69" s="34" t="s">
        <v>74</v>
      </c>
      <c r="G69" s="36">
        <v>98.3</v>
      </c>
      <c r="H69" s="51">
        <v>94.39</v>
      </c>
      <c r="I69" s="52">
        <f t="shared" si="9"/>
        <v>9278.5400000000009</v>
      </c>
    </row>
    <row r="70" spans="2:9" ht="24" customHeight="1" x14ac:dyDescent="0.2">
      <c r="B70" s="45" t="s">
        <v>206</v>
      </c>
      <c r="C70" s="64"/>
      <c r="D70" s="64"/>
      <c r="E70" s="239" t="s">
        <v>207</v>
      </c>
      <c r="F70" s="239"/>
      <c r="G70" s="32"/>
      <c r="H70" s="49"/>
      <c r="I70" s="50">
        <f>SUM( I71:I75)</f>
        <v>6715.9000000000005</v>
      </c>
    </row>
    <row r="71" spans="2:9" ht="48" customHeight="1" x14ac:dyDescent="0.2">
      <c r="B71" s="46" t="s">
        <v>208</v>
      </c>
      <c r="C71" s="34" t="s">
        <v>209</v>
      </c>
      <c r="D71" s="34" t="s">
        <v>72</v>
      </c>
      <c r="E71" s="240" t="s">
        <v>210</v>
      </c>
      <c r="F71" s="34" t="s">
        <v>175</v>
      </c>
      <c r="G71" s="36">
        <v>5.91</v>
      </c>
      <c r="H71" s="51">
        <v>13.3</v>
      </c>
      <c r="I71" s="52">
        <f t="shared" ref="I71:I75" si="10">ROUND(H71*G71,2)</f>
        <v>78.599999999999994</v>
      </c>
    </row>
    <row r="72" spans="2:9" ht="48" customHeight="1" x14ac:dyDescent="0.2">
      <c r="B72" s="46" t="s">
        <v>211</v>
      </c>
      <c r="C72" s="34" t="s">
        <v>212</v>
      </c>
      <c r="D72" s="34" t="s">
        <v>72</v>
      </c>
      <c r="E72" s="240" t="s">
        <v>213</v>
      </c>
      <c r="F72" s="34" t="s">
        <v>175</v>
      </c>
      <c r="G72" s="36">
        <v>203.18</v>
      </c>
      <c r="H72" s="51">
        <v>11.98</v>
      </c>
      <c r="I72" s="52">
        <f t="shared" si="10"/>
        <v>2434.1</v>
      </c>
    </row>
    <row r="73" spans="2:9" ht="48" customHeight="1" x14ac:dyDescent="0.2">
      <c r="B73" s="46" t="s">
        <v>214</v>
      </c>
      <c r="C73" s="34" t="s">
        <v>215</v>
      </c>
      <c r="D73" s="34" t="s">
        <v>72</v>
      </c>
      <c r="E73" s="240" t="s">
        <v>216</v>
      </c>
      <c r="F73" s="34" t="s">
        <v>175</v>
      </c>
      <c r="G73" s="36">
        <v>93.45</v>
      </c>
      <c r="H73" s="51">
        <v>10.45</v>
      </c>
      <c r="I73" s="52">
        <f t="shared" si="10"/>
        <v>976.55</v>
      </c>
    </row>
    <row r="74" spans="2:9" ht="48" customHeight="1" x14ac:dyDescent="0.2">
      <c r="B74" s="46" t="s">
        <v>217</v>
      </c>
      <c r="C74" s="34" t="s">
        <v>218</v>
      </c>
      <c r="D74" s="34" t="s">
        <v>72</v>
      </c>
      <c r="E74" s="240" t="s">
        <v>219</v>
      </c>
      <c r="F74" s="34" t="s">
        <v>175</v>
      </c>
      <c r="G74" s="36">
        <v>159.91</v>
      </c>
      <c r="H74" s="51">
        <v>8.65</v>
      </c>
      <c r="I74" s="52">
        <f t="shared" si="10"/>
        <v>1383.22</v>
      </c>
    </row>
    <row r="75" spans="2:9" ht="48" customHeight="1" x14ac:dyDescent="0.2">
      <c r="B75" s="46" t="s">
        <v>220</v>
      </c>
      <c r="C75" s="34" t="s">
        <v>221</v>
      </c>
      <c r="D75" s="34" t="s">
        <v>72</v>
      </c>
      <c r="E75" s="240" t="s">
        <v>222</v>
      </c>
      <c r="F75" s="34" t="s">
        <v>175</v>
      </c>
      <c r="G75" s="36">
        <v>150.72999999999999</v>
      </c>
      <c r="H75" s="51">
        <v>12.23</v>
      </c>
      <c r="I75" s="52">
        <f t="shared" si="10"/>
        <v>1843.43</v>
      </c>
    </row>
    <row r="76" spans="2:9" ht="24" customHeight="1" x14ac:dyDescent="0.2">
      <c r="B76" s="45" t="s">
        <v>223</v>
      </c>
      <c r="C76" s="64"/>
      <c r="D76" s="64"/>
      <c r="E76" s="239" t="s">
        <v>189</v>
      </c>
      <c r="F76" s="239"/>
      <c r="G76" s="32"/>
      <c r="H76" s="49"/>
      <c r="I76" s="50">
        <f>SUM( I77:I78)</f>
        <v>5419.5</v>
      </c>
    </row>
    <row r="77" spans="2:9" ht="36" customHeight="1" x14ac:dyDescent="0.2">
      <c r="B77" s="46" t="s">
        <v>224</v>
      </c>
      <c r="C77" s="34" t="s">
        <v>194</v>
      </c>
      <c r="D77" s="34" t="s">
        <v>72</v>
      </c>
      <c r="E77" s="240" t="s">
        <v>195</v>
      </c>
      <c r="F77" s="34" t="s">
        <v>97</v>
      </c>
      <c r="G77" s="36">
        <v>8.74</v>
      </c>
      <c r="H77" s="51">
        <v>450.61</v>
      </c>
      <c r="I77" s="52">
        <f t="shared" ref="I77:I78" si="11">ROUND(H77*G77,2)</f>
        <v>3938.33</v>
      </c>
    </row>
    <row r="78" spans="2:9" ht="24" customHeight="1" x14ac:dyDescent="0.2">
      <c r="B78" s="46" t="s">
        <v>225</v>
      </c>
      <c r="C78" s="34" t="s">
        <v>197</v>
      </c>
      <c r="D78" s="34" t="s">
        <v>72</v>
      </c>
      <c r="E78" s="240" t="s">
        <v>198</v>
      </c>
      <c r="F78" s="34" t="s">
        <v>97</v>
      </c>
      <c r="G78" s="36">
        <v>8.74</v>
      </c>
      <c r="H78" s="51">
        <v>169.47</v>
      </c>
      <c r="I78" s="52">
        <f t="shared" si="11"/>
        <v>1481.17</v>
      </c>
    </row>
    <row r="79" spans="2:9" ht="24" customHeight="1" x14ac:dyDescent="0.2">
      <c r="B79" s="45" t="s">
        <v>14</v>
      </c>
      <c r="C79" s="64"/>
      <c r="D79" s="64"/>
      <c r="E79" s="239" t="s">
        <v>15</v>
      </c>
      <c r="F79" s="239"/>
      <c r="G79" s="32"/>
      <c r="H79" s="49"/>
      <c r="I79" s="50">
        <f>SUM(I80)</f>
        <v>29801.77</v>
      </c>
    </row>
    <row r="80" spans="2:9" ht="24" customHeight="1" x14ac:dyDescent="0.2">
      <c r="B80" s="45" t="s">
        <v>226</v>
      </c>
      <c r="C80" s="64"/>
      <c r="D80" s="64"/>
      <c r="E80" s="239" t="s">
        <v>227</v>
      </c>
      <c r="F80" s="239"/>
      <c r="G80" s="32"/>
      <c r="H80" s="49"/>
      <c r="I80" s="50">
        <f>SUM(I81)</f>
        <v>29801.77</v>
      </c>
    </row>
    <row r="81" spans="2:9" ht="60" customHeight="1" x14ac:dyDescent="0.2">
      <c r="B81" s="46" t="s">
        <v>228</v>
      </c>
      <c r="C81" s="34" t="s">
        <v>229</v>
      </c>
      <c r="D81" s="34" t="s">
        <v>72</v>
      </c>
      <c r="E81" s="240" t="s">
        <v>230</v>
      </c>
      <c r="F81" s="34" t="s">
        <v>74</v>
      </c>
      <c r="G81" s="36">
        <v>402.89</v>
      </c>
      <c r="H81" s="51">
        <v>73.97</v>
      </c>
      <c r="I81" s="52">
        <f>ROUND(H81*G81,2)</f>
        <v>29801.77</v>
      </c>
    </row>
    <row r="82" spans="2:9" ht="24" customHeight="1" x14ac:dyDescent="0.2">
      <c r="B82" s="45" t="s">
        <v>16</v>
      </c>
      <c r="C82" s="64"/>
      <c r="D82" s="64"/>
      <c r="E82" s="239" t="s">
        <v>17</v>
      </c>
      <c r="F82" s="239"/>
      <c r="G82" s="32"/>
      <c r="H82" s="49"/>
      <c r="I82" s="50">
        <f>SUM(I83,I87,I90,I92)</f>
        <v>90854.1</v>
      </c>
    </row>
    <row r="83" spans="2:9" ht="24" customHeight="1" x14ac:dyDescent="0.2">
      <c r="B83" s="45" t="s">
        <v>231</v>
      </c>
      <c r="C83" s="64"/>
      <c r="D83" s="64"/>
      <c r="E83" s="239" t="s">
        <v>232</v>
      </c>
      <c r="F83" s="239"/>
      <c r="G83" s="32"/>
      <c r="H83" s="49"/>
      <c r="I83" s="50">
        <f>SUM(I84:I86)</f>
        <v>24675.270000000004</v>
      </c>
    </row>
    <row r="84" spans="2:9" ht="48" customHeight="1" x14ac:dyDescent="0.2">
      <c r="B84" s="46" t="s">
        <v>233</v>
      </c>
      <c r="C84" s="34" t="s">
        <v>234</v>
      </c>
      <c r="D84" s="34" t="s">
        <v>59</v>
      </c>
      <c r="E84" s="240" t="s">
        <v>235</v>
      </c>
      <c r="F84" s="34" t="s">
        <v>175</v>
      </c>
      <c r="G84" s="36">
        <v>1172.6400000000001</v>
      </c>
      <c r="H84" s="51">
        <v>10.97</v>
      </c>
      <c r="I84" s="52">
        <f t="shared" ref="I84:I86" si="12">ROUND(H84*G84,2)</f>
        <v>12863.86</v>
      </c>
    </row>
    <row r="85" spans="2:9" ht="48" customHeight="1" x14ac:dyDescent="0.2">
      <c r="B85" s="46" t="s">
        <v>236</v>
      </c>
      <c r="C85" s="34" t="s">
        <v>237</v>
      </c>
      <c r="D85" s="34" t="s">
        <v>72</v>
      </c>
      <c r="E85" s="240" t="s">
        <v>238</v>
      </c>
      <c r="F85" s="34" t="s">
        <v>74</v>
      </c>
      <c r="G85" s="36">
        <v>313.74</v>
      </c>
      <c r="H85" s="51">
        <v>30.8</v>
      </c>
      <c r="I85" s="52">
        <f t="shared" si="12"/>
        <v>9663.19</v>
      </c>
    </row>
    <row r="86" spans="2:9" ht="36" customHeight="1" x14ac:dyDescent="0.2">
      <c r="B86" s="46" t="s">
        <v>239</v>
      </c>
      <c r="C86" s="34" t="s">
        <v>240</v>
      </c>
      <c r="D86" s="34" t="s">
        <v>72</v>
      </c>
      <c r="E86" s="240" t="s">
        <v>241</v>
      </c>
      <c r="F86" s="34" t="s">
        <v>74</v>
      </c>
      <c r="G86" s="36">
        <v>287.19499999999999</v>
      </c>
      <c r="H86" s="51">
        <v>7.48</v>
      </c>
      <c r="I86" s="52">
        <f t="shared" si="12"/>
        <v>2148.2199999999998</v>
      </c>
    </row>
    <row r="87" spans="2:9" ht="24" customHeight="1" x14ac:dyDescent="0.2">
      <c r="B87" s="45" t="s">
        <v>242</v>
      </c>
      <c r="C87" s="64"/>
      <c r="D87" s="64"/>
      <c r="E87" s="239" t="s">
        <v>243</v>
      </c>
      <c r="F87" s="239"/>
      <c r="G87" s="32"/>
      <c r="H87" s="49"/>
      <c r="I87" s="50">
        <f>SUM(I88:I89)</f>
        <v>2504.06</v>
      </c>
    </row>
    <row r="88" spans="2:9" ht="24" customHeight="1" x14ac:dyDescent="0.2">
      <c r="B88" s="46" t="s">
        <v>244</v>
      </c>
      <c r="C88" s="34" t="s">
        <v>245</v>
      </c>
      <c r="D88" s="34" t="s">
        <v>59</v>
      </c>
      <c r="E88" s="240" t="s">
        <v>824</v>
      </c>
      <c r="F88" s="34" t="s">
        <v>175</v>
      </c>
      <c r="G88" s="36">
        <v>139.69999999999999</v>
      </c>
      <c r="H88" s="51">
        <v>10.97</v>
      </c>
      <c r="I88" s="52">
        <f t="shared" ref="I88:I89" si="13">ROUND(H88*G88,2)</f>
        <v>1532.51</v>
      </c>
    </row>
    <row r="89" spans="2:9" ht="36" customHeight="1" x14ac:dyDescent="0.2">
      <c r="B89" s="46" t="s">
        <v>247</v>
      </c>
      <c r="C89" s="34" t="s">
        <v>248</v>
      </c>
      <c r="D89" s="34" t="s">
        <v>59</v>
      </c>
      <c r="E89" s="240" t="s">
        <v>825</v>
      </c>
      <c r="F89" s="34" t="s">
        <v>74</v>
      </c>
      <c r="G89" s="36">
        <v>9.5399999999999991</v>
      </c>
      <c r="H89" s="51">
        <v>101.84</v>
      </c>
      <c r="I89" s="52">
        <f t="shared" si="13"/>
        <v>971.55</v>
      </c>
    </row>
    <row r="90" spans="2:9" ht="24" customHeight="1" x14ac:dyDescent="0.2">
      <c r="B90" s="45" t="s">
        <v>250</v>
      </c>
      <c r="C90" s="64"/>
      <c r="D90" s="64"/>
      <c r="E90" s="239" t="s">
        <v>251</v>
      </c>
      <c r="F90" s="239"/>
      <c r="G90" s="32"/>
      <c r="H90" s="49"/>
      <c r="I90" s="50">
        <f>SUM(I91)</f>
        <v>52102.8</v>
      </c>
    </row>
    <row r="91" spans="2:9" ht="36" customHeight="1" x14ac:dyDescent="0.2">
      <c r="B91" s="46" t="s">
        <v>252</v>
      </c>
      <c r="C91" s="34" t="s">
        <v>253</v>
      </c>
      <c r="D91" s="34" t="s">
        <v>72</v>
      </c>
      <c r="E91" s="240" t="s">
        <v>254</v>
      </c>
      <c r="F91" s="34" t="s">
        <v>74</v>
      </c>
      <c r="G91" s="36">
        <v>313.74</v>
      </c>
      <c r="H91" s="51">
        <v>166.07</v>
      </c>
      <c r="I91" s="52">
        <f>ROUND(H91*G91,2)</f>
        <v>52102.8</v>
      </c>
    </row>
    <row r="92" spans="2:9" ht="24" customHeight="1" x14ac:dyDescent="0.2">
      <c r="B92" s="45" t="s">
        <v>255</v>
      </c>
      <c r="C92" s="64"/>
      <c r="D92" s="64"/>
      <c r="E92" s="239" t="s">
        <v>256</v>
      </c>
      <c r="F92" s="239"/>
      <c r="G92" s="32"/>
      <c r="H92" s="49"/>
      <c r="I92" s="50">
        <f>SUM(I93)</f>
        <v>11571.97</v>
      </c>
    </row>
    <row r="93" spans="2:9" ht="36" customHeight="1" x14ac:dyDescent="0.2">
      <c r="B93" s="46" t="s">
        <v>257</v>
      </c>
      <c r="C93" s="34" t="s">
        <v>258</v>
      </c>
      <c r="D93" s="34" t="s">
        <v>72</v>
      </c>
      <c r="E93" s="240" t="s">
        <v>259</v>
      </c>
      <c r="F93" s="34" t="s">
        <v>74</v>
      </c>
      <c r="G93" s="36">
        <v>270.31</v>
      </c>
      <c r="H93" s="51">
        <v>42.81</v>
      </c>
      <c r="I93" s="52">
        <f>ROUND(H93*G93,2)</f>
        <v>11571.97</v>
      </c>
    </row>
    <row r="94" spans="2:9" ht="24" customHeight="1" x14ac:dyDescent="0.2">
      <c r="B94" s="45" t="s">
        <v>18</v>
      </c>
      <c r="C94" s="64"/>
      <c r="D94" s="64"/>
      <c r="E94" s="239" t="s">
        <v>19</v>
      </c>
      <c r="F94" s="239"/>
      <c r="G94" s="32"/>
      <c r="H94" s="49"/>
      <c r="I94" s="50">
        <f>SUM(I95,I98,I100,I102,)</f>
        <v>50193.88</v>
      </c>
    </row>
    <row r="95" spans="2:9" ht="24" customHeight="1" x14ac:dyDescent="0.2">
      <c r="B95" s="45" t="s">
        <v>260</v>
      </c>
      <c r="C95" s="64"/>
      <c r="D95" s="64"/>
      <c r="E95" s="239" t="s">
        <v>261</v>
      </c>
      <c r="F95" s="239"/>
      <c r="G95" s="32"/>
      <c r="H95" s="49"/>
      <c r="I95" s="50">
        <f>SUM(I96:I97)</f>
        <v>15815.59</v>
      </c>
    </row>
    <row r="96" spans="2:9" ht="24" customHeight="1" x14ac:dyDescent="0.2">
      <c r="B96" s="46" t="s">
        <v>262</v>
      </c>
      <c r="C96" s="34" t="s">
        <v>263</v>
      </c>
      <c r="D96" s="34" t="s">
        <v>72</v>
      </c>
      <c r="E96" s="240" t="s">
        <v>264</v>
      </c>
      <c r="F96" s="34" t="s">
        <v>74</v>
      </c>
      <c r="G96" s="36">
        <v>272.26</v>
      </c>
      <c r="H96" s="51">
        <v>15.49</v>
      </c>
      <c r="I96" s="52">
        <f t="shared" ref="I96:I97" si="14">ROUND(H96*G96,2)</f>
        <v>4217.3100000000004</v>
      </c>
    </row>
    <row r="97" spans="2:9" ht="48" customHeight="1" x14ac:dyDescent="0.2">
      <c r="B97" s="46" t="s">
        <v>265</v>
      </c>
      <c r="C97" s="34" t="s">
        <v>266</v>
      </c>
      <c r="D97" s="34" t="s">
        <v>72</v>
      </c>
      <c r="E97" s="240" t="s">
        <v>267</v>
      </c>
      <c r="F97" s="34" t="s">
        <v>74</v>
      </c>
      <c r="G97" s="36">
        <v>272.26</v>
      </c>
      <c r="H97" s="51">
        <v>42.6</v>
      </c>
      <c r="I97" s="52">
        <f t="shared" si="14"/>
        <v>11598.28</v>
      </c>
    </row>
    <row r="98" spans="2:9" ht="24" customHeight="1" x14ac:dyDescent="0.2">
      <c r="B98" s="45" t="s">
        <v>268</v>
      </c>
      <c r="C98" s="64"/>
      <c r="D98" s="64"/>
      <c r="E98" s="239" t="s">
        <v>269</v>
      </c>
      <c r="F98" s="239"/>
      <c r="G98" s="32"/>
      <c r="H98" s="49"/>
      <c r="I98" s="50">
        <f>SUM(I99)</f>
        <v>2616.9</v>
      </c>
    </row>
    <row r="99" spans="2:9" ht="48" customHeight="1" x14ac:dyDescent="0.2">
      <c r="B99" s="46" t="s">
        <v>270</v>
      </c>
      <c r="C99" s="34" t="s">
        <v>271</v>
      </c>
      <c r="D99" s="34" t="s">
        <v>72</v>
      </c>
      <c r="E99" s="240" t="s">
        <v>272</v>
      </c>
      <c r="F99" s="34" t="s">
        <v>74</v>
      </c>
      <c r="G99" s="36">
        <v>30</v>
      </c>
      <c r="H99" s="51">
        <v>87.23</v>
      </c>
      <c r="I99" s="52">
        <f>ROUND(H99*G99,2)</f>
        <v>2616.9</v>
      </c>
    </row>
    <row r="100" spans="2:9" ht="24" customHeight="1" x14ac:dyDescent="0.2">
      <c r="B100" s="45" t="s">
        <v>273</v>
      </c>
      <c r="C100" s="64"/>
      <c r="D100" s="64"/>
      <c r="E100" s="239" t="s">
        <v>274</v>
      </c>
      <c r="F100" s="239"/>
      <c r="G100" s="32"/>
      <c r="H100" s="49"/>
      <c r="I100" s="50">
        <f>SUM(I101)</f>
        <v>30689.15</v>
      </c>
    </row>
    <row r="101" spans="2:9" ht="36" customHeight="1" x14ac:dyDescent="0.2">
      <c r="B101" s="46" t="s">
        <v>275</v>
      </c>
      <c r="C101" s="34" t="s">
        <v>276</v>
      </c>
      <c r="D101" s="34" t="s">
        <v>72</v>
      </c>
      <c r="E101" s="240" t="s">
        <v>277</v>
      </c>
      <c r="F101" s="34" t="s">
        <v>74</v>
      </c>
      <c r="G101" s="36">
        <v>272.26</v>
      </c>
      <c r="H101" s="51">
        <v>112.72</v>
      </c>
      <c r="I101" s="52">
        <f>ROUND(H101*G101,2)</f>
        <v>30689.15</v>
      </c>
    </row>
    <row r="102" spans="2:9" ht="24" customHeight="1" x14ac:dyDescent="0.2">
      <c r="B102" s="45" t="s">
        <v>278</v>
      </c>
      <c r="C102" s="64"/>
      <c r="D102" s="64"/>
      <c r="E102" s="239" t="s">
        <v>279</v>
      </c>
      <c r="F102" s="239"/>
      <c r="G102" s="32"/>
      <c r="H102" s="49"/>
      <c r="I102" s="50">
        <f>SUM(I103)</f>
        <v>1072.24</v>
      </c>
    </row>
    <row r="103" spans="2:9" ht="24" customHeight="1" x14ac:dyDescent="0.2">
      <c r="B103" s="46" t="s">
        <v>280</v>
      </c>
      <c r="C103" s="34" t="s">
        <v>281</v>
      </c>
      <c r="D103" s="34" t="s">
        <v>72</v>
      </c>
      <c r="E103" s="240" t="s">
        <v>282</v>
      </c>
      <c r="F103" s="34" t="s">
        <v>122</v>
      </c>
      <c r="G103" s="36">
        <v>13</v>
      </c>
      <c r="H103" s="51">
        <v>82.48</v>
      </c>
      <c r="I103" s="52">
        <f>ROUND(H103*G103,2)</f>
        <v>1072.24</v>
      </c>
    </row>
    <row r="104" spans="2:9" ht="24" customHeight="1" x14ac:dyDescent="0.2">
      <c r="B104" s="45" t="s">
        <v>20</v>
      </c>
      <c r="C104" s="64"/>
      <c r="D104" s="64"/>
      <c r="E104" s="239" t="s">
        <v>21</v>
      </c>
      <c r="F104" s="239"/>
      <c r="G104" s="32"/>
      <c r="H104" s="49"/>
      <c r="I104" s="50">
        <f>SUM(I105,I109,I112)</f>
        <v>64728.72</v>
      </c>
    </row>
    <row r="105" spans="2:9" ht="24" customHeight="1" x14ac:dyDescent="0.2">
      <c r="B105" s="45" t="s">
        <v>283</v>
      </c>
      <c r="C105" s="64"/>
      <c r="D105" s="64"/>
      <c r="E105" s="239" t="s">
        <v>284</v>
      </c>
      <c r="F105" s="239"/>
      <c r="G105" s="32"/>
      <c r="H105" s="49"/>
      <c r="I105" s="50">
        <f>SUM(I106:I108)</f>
        <v>29937.030000000002</v>
      </c>
    </row>
    <row r="106" spans="2:9" ht="48" customHeight="1" x14ac:dyDescent="0.2">
      <c r="B106" s="46" t="s">
        <v>285</v>
      </c>
      <c r="C106" s="34" t="s">
        <v>286</v>
      </c>
      <c r="D106" s="34" t="s">
        <v>72</v>
      </c>
      <c r="E106" s="240" t="s">
        <v>287</v>
      </c>
      <c r="F106" s="34" t="s">
        <v>74</v>
      </c>
      <c r="G106" s="36">
        <v>805.77</v>
      </c>
      <c r="H106" s="51">
        <v>3.53</v>
      </c>
      <c r="I106" s="52">
        <f t="shared" ref="I106:I114" si="15">ROUND(H106*G106,2)</f>
        <v>2844.37</v>
      </c>
    </row>
    <row r="107" spans="2:9" ht="60" customHeight="1" x14ac:dyDescent="0.2">
      <c r="B107" s="46" t="s">
        <v>288</v>
      </c>
      <c r="C107" s="34" t="s">
        <v>289</v>
      </c>
      <c r="D107" s="34" t="s">
        <v>72</v>
      </c>
      <c r="E107" s="240" t="s">
        <v>290</v>
      </c>
      <c r="F107" s="34" t="s">
        <v>74</v>
      </c>
      <c r="G107" s="36">
        <v>320.29000000000002</v>
      </c>
      <c r="H107" s="51">
        <v>32.57</v>
      </c>
      <c r="I107" s="52">
        <f t="shared" si="15"/>
        <v>10431.85</v>
      </c>
    </row>
    <row r="108" spans="2:9" ht="48" customHeight="1" x14ac:dyDescent="0.2">
      <c r="B108" s="46" t="s">
        <v>291</v>
      </c>
      <c r="C108" s="34" t="s">
        <v>292</v>
      </c>
      <c r="D108" s="34" t="s">
        <v>72</v>
      </c>
      <c r="E108" s="240" t="s">
        <v>293</v>
      </c>
      <c r="F108" s="34" t="s">
        <v>74</v>
      </c>
      <c r="G108" s="36">
        <v>495.71</v>
      </c>
      <c r="H108" s="51">
        <v>33.61</v>
      </c>
      <c r="I108" s="52">
        <f t="shared" si="15"/>
        <v>16660.810000000001</v>
      </c>
    </row>
    <row r="109" spans="2:9" ht="24" customHeight="1" x14ac:dyDescent="0.2">
      <c r="B109" s="45" t="s">
        <v>294</v>
      </c>
      <c r="C109" s="64"/>
      <c r="D109" s="64"/>
      <c r="E109" s="239" t="s">
        <v>295</v>
      </c>
      <c r="F109" s="239"/>
      <c r="G109" s="32"/>
      <c r="H109" s="49"/>
      <c r="I109" s="50">
        <f>SUM(I110:I111)</f>
        <v>18096.62</v>
      </c>
    </row>
    <row r="110" spans="2:9" ht="36" customHeight="1" x14ac:dyDescent="0.2">
      <c r="B110" s="46" t="s">
        <v>296</v>
      </c>
      <c r="C110" s="34" t="s">
        <v>297</v>
      </c>
      <c r="D110" s="34" t="s">
        <v>72</v>
      </c>
      <c r="E110" s="240" t="s">
        <v>298</v>
      </c>
      <c r="F110" s="34" t="s">
        <v>74</v>
      </c>
      <c r="G110" s="36">
        <v>495.71</v>
      </c>
      <c r="H110" s="51">
        <v>34.590000000000003</v>
      </c>
      <c r="I110" s="52">
        <f t="shared" si="15"/>
        <v>17146.61</v>
      </c>
    </row>
    <row r="111" spans="2:9" ht="36" customHeight="1" x14ac:dyDescent="0.2">
      <c r="B111" s="46" t="s">
        <v>299</v>
      </c>
      <c r="C111" s="34" t="s">
        <v>300</v>
      </c>
      <c r="D111" s="34" t="s">
        <v>72</v>
      </c>
      <c r="E111" s="240" t="s">
        <v>301</v>
      </c>
      <c r="F111" s="34" t="s">
        <v>74</v>
      </c>
      <c r="G111" s="36">
        <v>23.78</v>
      </c>
      <c r="H111" s="51">
        <v>39.950000000000003</v>
      </c>
      <c r="I111" s="52">
        <f t="shared" si="15"/>
        <v>950.01</v>
      </c>
    </row>
    <row r="112" spans="2:9" ht="24" customHeight="1" x14ac:dyDescent="0.2">
      <c r="B112" s="45" t="s">
        <v>302</v>
      </c>
      <c r="C112" s="64"/>
      <c r="D112" s="64"/>
      <c r="E112" s="239" t="s">
        <v>303</v>
      </c>
      <c r="F112" s="239"/>
      <c r="G112" s="32"/>
      <c r="H112" s="49"/>
      <c r="I112" s="50">
        <f>SUM(I113:I114)</f>
        <v>16695.07</v>
      </c>
    </row>
    <row r="113" spans="2:9" ht="48" customHeight="1" x14ac:dyDescent="0.2">
      <c r="B113" s="46" t="s">
        <v>304</v>
      </c>
      <c r="C113" s="34" t="s">
        <v>305</v>
      </c>
      <c r="D113" s="34" t="s">
        <v>72</v>
      </c>
      <c r="E113" s="240" t="s">
        <v>306</v>
      </c>
      <c r="F113" s="34" t="s">
        <v>74</v>
      </c>
      <c r="G113" s="36">
        <v>316.45</v>
      </c>
      <c r="H113" s="51">
        <v>48.77</v>
      </c>
      <c r="I113" s="52">
        <f t="shared" si="15"/>
        <v>15433.27</v>
      </c>
    </row>
    <row r="114" spans="2:9" ht="24" customHeight="1" x14ac:dyDescent="0.2">
      <c r="B114" s="46" t="s">
        <v>307</v>
      </c>
      <c r="C114" s="34" t="s">
        <v>308</v>
      </c>
      <c r="D114" s="34" t="s">
        <v>72</v>
      </c>
      <c r="E114" s="240" t="s">
        <v>309</v>
      </c>
      <c r="F114" s="34" t="s">
        <v>122</v>
      </c>
      <c r="G114" s="36">
        <v>36</v>
      </c>
      <c r="H114" s="51">
        <v>35.049999999999997</v>
      </c>
      <c r="I114" s="52">
        <f t="shared" si="15"/>
        <v>1261.8</v>
      </c>
    </row>
    <row r="115" spans="2:9" ht="24" customHeight="1" x14ac:dyDescent="0.2">
      <c r="B115" s="45" t="s">
        <v>22</v>
      </c>
      <c r="C115" s="64"/>
      <c r="D115" s="64"/>
      <c r="E115" s="239" t="s">
        <v>23</v>
      </c>
      <c r="F115" s="239"/>
      <c r="G115" s="32"/>
      <c r="H115" s="49"/>
      <c r="I115" s="50">
        <f>SUM(I116,I123,I127,)</f>
        <v>35106.61</v>
      </c>
    </row>
    <row r="116" spans="2:9" ht="24" customHeight="1" x14ac:dyDescent="0.2">
      <c r="B116" s="45" t="s">
        <v>310</v>
      </c>
      <c r="C116" s="64"/>
      <c r="D116" s="64"/>
      <c r="E116" s="239" t="s">
        <v>311</v>
      </c>
      <c r="F116" s="239"/>
      <c r="G116" s="32"/>
      <c r="H116" s="49"/>
      <c r="I116" s="50">
        <f>SUM(I117:I122)</f>
        <v>2064.91</v>
      </c>
    </row>
    <row r="117" spans="2:9" ht="24" customHeight="1" x14ac:dyDescent="0.2">
      <c r="B117" s="46" t="s">
        <v>312</v>
      </c>
      <c r="C117" s="34" t="s">
        <v>313</v>
      </c>
      <c r="D117" s="34" t="s">
        <v>72</v>
      </c>
      <c r="E117" s="240" t="s">
        <v>314</v>
      </c>
      <c r="F117" s="34" t="s">
        <v>122</v>
      </c>
      <c r="G117" s="36">
        <v>6.02</v>
      </c>
      <c r="H117" s="51">
        <v>28.92</v>
      </c>
      <c r="I117" s="52">
        <f t="shared" ref="I117:I122" si="16">ROUND(H117*G117,2)</f>
        <v>174.1</v>
      </c>
    </row>
    <row r="118" spans="2:9" ht="24" customHeight="1" x14ac:dyDescent="0.2">
      <c r="B118" s="46" t="s">
        <v>315</v>
      </c>
      <c r="C118" s="34" t="s">
        <v>316</v>
      </c>
      <c r="D118" s="34" t="s">
        <v>72</v>
      </c>
      <c r="E118" s="240" t="s">
        <v>317</v>
      </c>
      <c r="F118" s="34" t="s">
        <v>122</v>
      </c>
      <c r="G118" s="36">
        <v>16.8</v>
      </c>
      <c r="H118" s="51">
        <v>36.76</v>
      </c>
      <c r="I118" s="52">
        <f t="shared" si="16"/>
        <v>617.57000000000005</v>
      </c>
    </row>
    <row r="119" spans="2:9" ht="24" customHeight="1" x14ac:dyDescent="0.2">
      <c r="B119" s="46" t="s">
        <v>318</v>
      </c>
      <c r="C119" s="34" t="s">
        <v>319</v>
      </c>
      <c r="D119" s="34" t="s">
        <v>72</v>
      </c>
      <c r="E119" s="240" t="s">
        <v>320</v>
      </c>
      <c r="F119" s="34" t="s">
        <v>122</v>
      </c>
      <c r="G119" s="36">
        <v>6.02</v>
      </c>
      <c r="H119" s="51">
        <v>28.49</v>
      </c>
      <c r="I119" s="52">
        <f t="shared" si="16"/>
        <v>171.51</v>
      </c>
    </row>
    <row r="120" spans="2:9" ht="24" customHeight="1" x14ac:dyDescent="0.2">
      <c r="B120" s="46" t="s">
        <v>321</v>
      </c>
      <c r="C120" s="34" t="s">
        <v>322</v>
      </c>
      <c r="D120" s="34" t="s">
        <v>72</v>
      </c>
      <c r="E120" s="240" t="s">
        <v>323</v>
      </c>
      <c r="F120" s="34" t="s">
        <v>122</v>
      </c>
      <c r="G120" s="36">
        <v>16.8</v>
      </c>
      <c r="H120" s="51">
        <v>34.08</v>
      </c>
      <c r="I120" s="52">
        <f t="shared" si="16"/>
        <v>572.54</v>
      </c>
    </row>
    <row r="121" spans="2:9" ht="24" customHeight="1" x14ac:dyDescent="0.2">
      <c r="B121" s="46" t="s">
        <v>324</v>
      </c>
      <c r="C121" s="34" t="s">
        <v>325</v>
      </c>
      <c r="D121" s="34" t="s">
        <v>72</v>
      </c>
      <c r="E121" s="240" t="s">
        <v>326</v>
      </c>
      <c r="F121" s="34" t="s">
        <v>122</v>
      </c>
      <c r="G121" s="36">
        <v>8.9600000000000009</v>
      </c>
      <c r="H121" s="51">
        <v>21.73</v>
      </c>
      <c r="I121" s="52">
        <f t="shared" si="16"/>
        <v>194.7</v>
      </c>
    </row>
    <row r="122" spans="2:9" ht="24" customHeight="1" x14ac:dyDescent="0.2">
      <c r="B122" s="46" t="s">
        <v>327</v>
      </c>
      <c r="C122" s="34" t="s">
        <v>328</v>
      </c>
      <c r="D122" s="34" t="s">
        <v>72</v>
      </c>
      <c r="E122" s="240" t="s">
        <v>329</v>
      </c>
      <c r="F122" s="34" t="s">
        <v>122</v>
      </c>
      <c r="G122" s="36">
        <v>9.24</v>
      </c>
      <c r="H122" s="51">
        <v>36.200000000000003</v>
      </c>
      <c r="I122" s="52">
        <f t="shared" si="16"/>
        <v>334.49</v>
      </c>
    </row>
    <row r="123" spans="2:9" ht="24" customHeight="1" x14ac:dyDescent="0.2">
      <c r="B123" s="45" t="s">
        <v>330</v>
      </c>
      <c r="C123" s="64"/>
      <c r="D123" s="64"/>
      <c r="E123" s="239" t="s">
        <v>331</v>
      </c>
      <c r="F123" s="239"/>
      <c r="G123" s="32"/>
      <c r="H123" s="49"/>
      <c r="I123" s="50">
        <f>SUM(I124:I126)</f>
        <v>9877.2800000000007</v>
      </c>
    </row>
    <row r="124" spans="2:9" ht="36" customHeight="1" x14ac:dyDescent="0.2">
      <c r="B124" s="46" t="s">
        <v>332</v>
      </c>
      <c r="C124" s="34" t="s">
        <v>333</v>
      </c>
      <c r="D124" s="34" t="s">
        <v>59</v>
      </c>
      <c r="E124" s="240" t="s">
        <v>334</v>
      </c>
      <c r="F124" s="34" t="s">
        <v>67</v>
      </c>
      <c r="G124" s="36">
        <v>5</v>
      </c>
      <c r="H124" s="51">
        <v>337.25</v>
      </c>
      <c r="I124" s="52">
        <f t="shared" ref="I124:I126" si="17">ROUND(H124*G124,2)</f>
        <v>1686.25</v>
      </c>
    </row>
    <row r="125" spans="2:9" ht="36" customHeight="1" x14ac:dyDescent="0.2">
      <c r="B125" s="46" t="s">
        <v>335</v>
      </c>
      <c r="C125" s="34" t="s">
        <v>336</v>
      </c>
      <c r="D125" s="34" t="s">
        <v>59</v>
      </c>
      <c r="E125" s="240" t="s">
        <v>337</v>
      </c>
      <c r="F125" s="34" t="s">
        <v>67</v>
      </c>
      <c r="G125" s="36">
        <v>1</v>
      </c>
      <c r="H125" s="51">
        <v>929.89</v>
      </c>
      <c r="I125" s="52">
        <f t="shared" si="17"/>
        <v>929.89</v>
      </c>
    </row>
    <row r="126" spans="2:9" ht="36" customHeight="1" x14ac:dyDescent="0.2">
      <c r="B126" s="46" t="s">
        <v>338</v>
      </c>
      <c r="C126" s="34" t="s">
        <v>339</v>
      </c>
      <c r="D126" s="34" t="s">
        <v>59</v>
      </c>
      <c r="E126" s="240" t="s">
        <v>340</v>
      </c>
      <c r="F126" s="34" t="s">
        <v>67</v>
      </c>
      <c r="G126" s="36">
        <v>6</v>
      </c>
      <c r="H126" s="51">
        <v>1210.19</v>
      </c>
      <c r="I126" s="52">
        <f t="shared" si="17"/>
        <v>7261.14</v>
      </c>
    </row>
    <row r="127" spans="2:9" ht="24" customHeight="1" x14ac:dyDescent="0.2">
      <c r="B127" s="45" t="s">
        <v>341</v>
      </c>
      <c r="C127" s="64"/>
      <c r="D127" s="64"/>
      <c r="E127" s="239" t="s">
        <v>342</v>
      </c>
      <c r="F127" s="239"/>
      <c r="G127" s="32"/>
      <c r="H127" s="49"/>
      <c r="I127" s="50">
        <f>SUM(I128:I132)</f>
        <v>23164.42</v>
      </c>
    </row>
    <row r="128" spans="2:9" ht="36" customHeight="1" x14ac:dyDescent="0.2">
      <c r="B128" s="46" t="s">
        <v>343</v>
      </c>
      <c r="C128" s="34" t="s">
        <v>344</v>
      </c>
      <c r="D128" s="34" t="s">
        <v>59</v>
      </c>
      <c r="E128" s="240" t="s">
        <v>345</v>
      </c>
      <c r="F128" s="34" t="s">
        <v>67</v>
      </c>
      <c r="G128" s="36">
        <v>1</v>
      </c>
      <c r="H128" s="51">
        <v>1509.81</v>
      </c>
      <c r="I128" s="52">
        <f t="shared" ref="I128:I132" si="18">ROUND(H128*G128,2)</f>
        <v>1509.81</v>
      </c>
    </row>
    <row r="129" spans="2:9" ht="36" customHeight="1" x14ac:dyDescent="0.2">
      <c r="B129" s="46" t="s">
        <v>346</v>
      </c>
      <c r="C129" s="34" t="s">
        <v>347</v>
      </c>
      <c r="D129" s="34" t="s">
        <v>59</v>
      </c>
      <c r="E129" s="240" t="s">
        <v>348</v>
      </c>
      <c r="F129" s="34" t="s">
        <v>67</v>
      </c>
      <c r="G129" s="36">
        <v>4</v>
      </c>
      <c r="H129" s="51">
        <v>1627.69</v>
      </c>
      <c r="I129" s="52">
        <f t="shared" si="18"/>
        <v>6510.76</v>
      </c>
    </row>
    <row r="130" spans="2:9" ht="36" customHeight="1" x14ac:dyDescent="0.2">
      <c r="B130" s="46" t="s">
        <v>349</v>
      </c>
      <c r="C130" s="34" t="s">
        <v>350</v>
      </c>
      <c r="D130" s="34" t="s">
        <v>59</v>
      </c>
      <c r="E130" s="240" t="s">
        <v>351</v>
      </c>
      <c r="F130" s="34" t="s">
        <v>67</v>
      </c>
      <c r="G130" s="36">
        <v>2</v>
      </c>
      <c r="H130" s="51">
        <v>1746.33</v>
      </c>
      <c r="I130" s="52">
        <f t="shared" si="18"/>
        <v>3492.66</v>
      </c>
    </row>
    <row r="131" spans="2:9" ht="36" customHeight="1" x14ac:dyDescent="0.2">
      <c r="B131" s="46" t="s">
        <v>352</v>
      </c>
      <c r="C131" s="34" t="s">
        <v>353</v>
      </c>
      <c r="D131" s="34" t="s">
        <v>59</v>
      </c>
      <c r="E131" s="240" t="s">
        <v>354</v>
      </c>
      <c r="F131" s="34" t="s">
        <v>67</v>
      </c>
      <c r="G131" s="36">
        <v>4</v>
      </c>
      <c r="H131" s="51">
        <v>2066.37</v>
      </c>
      <c r="I131" s="52">
        <f t="shared" si="18"/>
        <v>8265.48</v>
      </c>
    </row>
    <row r="132" spans="2:9" ht="36" customHeight="1" x14ac:dyDescent="0.2">
      <c r="B132" s="46" t="s">
        <v>355</v>
      </c>
      <c r="C132" s="34" t="s">
        <v>356</v>
      </c>
      <c r="D132" s="34" t="s">
        <v>59</v>
      </c>
      <c r="E132" s="240" t="s">
        <v>357</v>
      </c>
      <c r="F132" s="34" t="s">
        <v>67</v>
      </c>
      <c r="G132" s="36">
        <v>1</v>
      </c>
      <c r="H132" s="51">
        <v>3385.71</v>
      </c>
      <c r="I132" s="52">
        <f t="shared" si="18"/>
        <v>3385.71</v>
      </c>
    </row>
    <row r="133" spans="2:9" ht="24" customHeight="1" x14ac:dyDescent="0.2">
      <c r="B133" s="45" t="s">
        <v>24</v>
      </c>
      <c r="C133" s="64"/>
      <c r="D133" s="64"/>
      <c r="E133" s="239" t="s">
        <v>25</v>
      </c>
      <c r="F133" s="239"/>
      <c r="G133" s="32"/>
      <c r="H133" s="49"/>
      <c r="I133" s="50">
        <f>SUM(I134)</f>
        <v>18321.439999999999</v>
      </c>
    </row>
    <row r="134" spans="2:9" ht="24" customHeight="1" x14ac:dyDescent="0.2">
      <c r="B134" s="45" t="s">
        <v>358</v>
      </c>
      <c r="C134" s="64"/>
      <c r="D134" s="64"/>
      <c r="E134" s="239" t="s">
        <v>359</v>
      </c>
      <c r="F134" s="239"/>
      <c r="G134" s="32"/>
      <c r="H134" s="49"/>
      <c r="I134" s="50">
        <f>SUM(I135:I137)</f>
        <v>18321.439999999999</v>
      </c>
    </row>
    <row r="135" spans="2:9" ht="24" customHeight="1" x14ac:dyDescent="0.2">
      <c r="B135" s="46" t="s">
        <v>360</v>
      </c>
      <c r="C135" s="34" t="s">
        <v>361</v>
      </c>
      <c r="D135" s="34" t="s">
        <v>72</v>
      </c>
      <c r="E135" s="240" t="s">
        <v>362</v>
      </c>
      <c r="F135" s="34" t="s">
        <v>74</v>
      </c>
      <c r="G135" s="36">
        <v>495.71</v>
      </c>
      <c r="H135" s="51">
        <v>2.2000000000000002</v>
      </c>
      <c r="I135" s="52">
        <f t="shared" ref="I135:I137" si="19">ROUND(H135*G135,2)</f>
        <v>1090.56</v>
      </c>
    </row>
    <row r="136" spans="2:9" ht="24" customHeight="1" x14ac:dyDescent="0.2">
      <c r="B136" s="46" t="s">
        <v>363</v>
      </c>
      <c r="C136" s="34" t="s">
        <v>364</v>
      </c>
      <c r="D136" s="34" t="s">
        <v>72</v>
      </c>
      <c r="E136" s="240" t="s">
        <v>365</v>
      </c>
      <c r="F136" s="34" t="s">
        <v>74</v>
      </c>
      <c r="G136" s="36">
        <v>495.71</v>
      </c>
      <c r="H136" s="51">
        <v>21.72</v>
      </c>
      <c r="I136" s="52">
        <f t="shared" si="19"/>
        <v>10766.82</v>
      </c>
    </row>
    <row r="137" spans="2:9" ht="24" customHeight="1" x14ac:dyDescent="0.2">
      <c r="B137" s="46" t="s">
        <v>366</v>
      </c>
      <c r="C137" s="34" t="s">
        <v>367</v>
      </c>
      <c r="D137" s="34" t="s">
        <v>72</v>
      </c>
      <c r="E137" s="240" t="s">
        <v>368</v>
      </c>
      <c r="F137" s="34" t="s">
        <v>74</v>
      </c>
      <c r="G137" s="36">
        <v>495.71</v>
      </c>
      <c r="H137" s="51">
        <v>13.04</v>
      </c>
      <c r="I137" s="52">
        <f t="shared" si="19"/>
        <v>6464.06</v>
      </c>
    </row>
    <row r="138" spans="2:9" ht="24" customHeight="1" x14ac:dyDescent="0.2">
      <c r="B138" s="45" t="s">
        <v>26</v>
      </c>
      <c r="C138" s="64"/>
      <c r="D138" s="64"/>
      <c r="E138" s="239" t="s">
        <v>27</v>
      </c>
      <c r="F138" s="239"/>
      <c r="G138" s="32"/>
      <c r="H138" s="49"/>
      <c r="I138" s="50">
        <f>SUM(I139,I142,I145,I153,I176,I185,I190,I195,I197,)</f>
        <v>29122.99</v>
      </c>
    </row>
    <row r="139" spans="2:9" ht="24" customHeight="1" x14ac:dyDescent="0.2">
      <c r="B139" s="45" t="s">
        <v>369</v>
      </c>
      <c r="C139" s="64"/>
      <c r="D139" s="64"/>
      <c r="E139" s="239" t="s">
        <v>370</v>
      </c>
      <c r="F139" s="239"/>
      <c r="G139" s="32"/>
      <c r="H139" s="49"/>
      <c r="I139" s="50">
        <f>SUM(I140:I141)</f>
        <v>572.72</v>
      </c>
    </row>
    <row r="140" spans="2:9" ht="24" customHeight="1" x14ac:dyDescent="0.2">
      <c r="B140" s="46" t="s">
        <v>371</v>
      </c>
      <c r="C140" s="34" t="s">
        <v>372</v>
      </c>
      <c r="D140" s="34" t="s">
        <v>72</v>
      </c>
      <c r="E140" s="240" t="s">
        <v>373</v>
      </c>
      <c r="F140" s="34" t="s">
        <v>97</v>
      </c>
      <c r="G140" s="36">
        <v>6.31</v>
      </c>
      <c r="H140" s="51">
        <v>67.010000000000005</v>
      </c>
      <c r="I140" s="52">
        <f t="shared" ref="I140:I141" si="20">ROUND(H140*G140,2)</f>
        <v>422.83</v>
      </c>
    </row>
    <row r="141" spans="2:9" ht="24" customHeight="1" x14ac:dyDescent="0.2">
      <c r="B141" s="46" t="s">
        <v>374</v>
      </c>
      <c r="C141" s="34" t="s">
        <v>160</v>
      </c>
      <c r="D141" s="34" t="s">
        <v>72</v>
      </c>
      <c r="E141" s="240" t="s">
        <v>161</v>
      </c>
      <c r="F141" s="34" t="s">
        <v>97</v>
      </c>
      <c r="G141" s="36">
        <v>5.83</v>
      </c>
      <c r="H141" s="51">
        <v>25.71</v>
      </c>
      <c r="I141" s="52">
        <f t="shared" si="20"/>
        <v>149.88999999999999</v>
      </c>
    </row>
    <row r="142" spans="2:9" ht="24" customHeight="1" x14ac:dyDescent="0.2">
      <c r="B142" s="45" t="s">
        <v>375</v>
      </c>
      <c r="C142" s="64"/>
      <c r="D142" s="64"/>
      <c r="E142" s="239" t="s">
        <v>376</v>
      </c>
      <c r="F142" s="239"/>
      <c r="G142" s="32"/>
      <c r="H142" s="49"/>
      <c r="I142" s="50">
        <f>SUM(I143:I144)</f>
        <v>1202.55</v>
      </c>
    </row>
    <row r="143" spans="2:9" ht="24" customHeight="1" x14ac:dyDescent="0.2">
      <c r="B143" s="46" t="s">
        <v>377</v>
      </c>
      <c r="C143" s="34" t="s">
        <v>378</v>
      </c>
      <c r="D143" s="34" t="s">
        <v>72</v>
      </c>
      <c r="E143" s="240" t="s">
        <v>379</v>
      </c>
      <c r="F143" s="34" t="s">
        <v>122</v>
      </c>
      <c r="G143" s="36">
        <v>59.65</v>
      </c>
      <c r="H143" s="51">
        <v>9.8699999999999992</v>
      </c>
      <c r="I143" s="52">
        <f t="shared" ref="I143:I144" si="21">ROUND(H143*G143,2)</f>
        <v>588.75</v>
      </c>
    </row>
    <row r="144" spans="2:9" ht="36" customHeight="1" x14ac:dyDescent="0.2">
      <c r="B144" s="46" t="s">
        <v>380</v>
      </c>
      <c r="C144" s="34" t="s">
        <v>381</v>
      </c>
      <c r="D144" s="34" t="s">
        <v>72</v>
      </c>
      <c r="E144" s="240" t="s">
        <v>382</v>
      </c>
      <c r="F144" s="34" t="s">
        <v>122</v>
      </c>
      <c r="G144" s="36">
        <v>59.65</v>
      </c>
      <c r="H144" s="51">
        <v>10.29</v>
      </c>
      <c r="I144" s="52">
        <f t="shared" si="21"/>
        <v>613.79999999999995</v>
      </c>
    </row>
    <row r="145" spans="2:9" ht="24" customHeight="1" x14ac:dyDescent="0.2">
      <c r="B145" s="45" t="s">
        <v>383</v>
      </c>
      <c r="C145" s="64"/>
      <c r="D145" s="64"/>
      <c r="E145" s="239" t="s">
        <v>384</v>
      </c>
      <c r="F145" s="239"/>
      <c r="G145" s="32"/>
      <c r="H145" s="49"/>
      <c r="I145" s="50">
        <f>SUM(I146:I152)</f>
        <v>4303.7700000000004</v>
      </c>
    </row>
    <row r="146" spans="2:9" ht="36" customHeight="1" x14ac:dyDescent="0.2">
      <c r="B146" s="46" t="s">
        <v>385</v>
      </c>
      <c r="C146" s="34" t="s">
        <v>386</v>
      </c>
      <c r="D146" s="34" t="s">
        <v>72</v>
      </c>
      <c r="E146" s="240" t="s">
        <v>387</v>
      </c>
      <c r="F146" s="34" t="s">
        <v>122</v>
      </c>
      <c r="G146" s="36">
        <v>62.59</v>
      </c>
      <c r="H146" s="51">
        <v>7.28</v>
      </c>
      <c r="I146" s="52">
        <f t="shared" ref="I146:I152" si="22">ROUND(H146*G146,2)</f>
        <v>455.66</v>
      </c>
    </row>
    <row r="147" spans="2:9" ht="36" customHeight="1" x14ac:dyDescent="0.2">
      <c r="B147" s="46" t="s">
        <v>388</v>
      </c>
      <c r="C147" s="34" t="s">
        <v>389</v>
      </c>
      <c r="D147" s="34" t="s">
        <v>72</v>
      </c>
      <c r="E147" s="240" t="s">
        <v>390</v>
      </c>
      <c r="F147" s="34" t="s">
        <v>122</v>
      </c>
      <c r="G147" s="36">
        <v>33.4</v>
      </c>
      <c r="H147" s="51">
        <v>23</v>
      </c>
      <c r="I147" s="52">
        <f t="shared" si="22"/>
        <v>768.2</v>
      </c>
    </row>
    <row r="148" spans="2:9" ht="24" customHeight="1" x14ac:dyDescent="0.2">
      <c r="B148" s="46" t="s">
        <v>391</v>
      </c>
      <c r="C148" s="34" t="s">
        <v>392</v>
      </c>
      <c r="D148" s="34" t="s">
        <v>72</v>
      </c>
      <c r="E148" s="240" t="s">
        <v>393</v>
      </c>
      <c r="F148" s="34" t="s">
        <v>122</v>
      </c>
      <c r="G148" s="36">
        <v>25.85</v>
      </c>
      <c r="H148" s="51">
        <v>11.61</v>
      </c>
      <c r="I148" s="52">
        <f t="shared" si="22"/>
        <v>300.12</v>
      </c>
    </row>
    <row r="149" spans="2:9" ht="24" customHeight="1" x14ac:dyDescent="0.2">
      <c r="B149" s="46" t="s">
        <v>394</v>
      </c>
      <c r="C149" s="34" t="s">
        <v>395</v>
      </c>
      <c r="D149" s="34" t="s">
        <v>72</v>
      </c>
      <c r="E149" s="240" t="s">
        <v>396</v>
      </c>
      <c r="F149" s="34" t="s">
        <v>122</v>
      </c>
      <c r="G149" s="36">
        <v>1.1200000000000001</v>
      </c>
      <c r="H149" s="51">
        <v>13.36</v>
      </c>
      <c r="I149" s="52">
        <f t="shared" si="22"/>
        <v>14.96</v>
      </c>
    </row>
    <row r="150" spans="2:9" ht="36" customHeight="1" x14ac:dyDescent="0.2">
      <c r="B150" s="46" t="s">
        <v>397</v>
      </c>
      <c r="C150" s="34" t="s">
        <v>398</v>
      </c>
      <c r="D150" s="34" t="s">
        <v>72</v>
      </c>
      <c r="E150" s="240" t="s">
        <v>399</v>
      </c>
      <c r="F150" s="34" t="s">
        <v>122</v>
      </c>
      <c r="G150" s="36">
        <v>25.08</v>
      </c>
      <c r="H150" s="51">
        <v>14.39</v>
      </c>
      <c r="I150" s="52">
        <f t="shared" si="22"/>
        <v>360.9</v>
      </c>
    </row>
    <row r="151" spans="2:9" ht="36" customHeight="1" x14ac:dyDescent="0.2">
      <c r="B151" s="46" t="s">
        <v>400</v>
      </c>
      <c r="C151" s="34" t="s">
        <v>401</v>
      </c>
      <c r="D151" s="34" t="s">
        <v>72</v>
      </c>
      <c r="E151" s="240" t="s">
        <v>402</v>
      </c>
      <c r="F151" s="34" t="s">
        <v>122</v>
      </c>
      <c r="G151" s="36">
        <v>34.03</v>
      </c>
      <c r="H151" s="51">
        <v>21.31</v>
      </c>
      <c r="I151" s="52">
        <f t="shared" si="22"/>
        <v>725.18</v>
      </c>
    </row>
    <row r="152" spans="2:9" ht="36" customHeight="1" x14ac:dyDescent="0.2">
      <c r="B152" s="46" t="s">
        <v>403</v>
      </c>
      <c r="C152" s="34" t="s">
        <v>404</v>
      </c>
      <c r="D152" s="34" t="s">
        <v>72</v>
      </c>
      <c r="E152" s="240" t="s">
        <v>405</v>
      </c>
      <c r="F152" s="34" t="s">
        <v>122</v>
      </c>
      <c r="G152" s="36">
        <v>40.200000000000003</v>
      </c>
      <c r="H152" s="51">
        <v>41.76</v>
      </c>
      <c r="I152" s="52">
        <f t="shared" si="22"/>
        <v>1678.75</v>
      </c>
    </row>
    <row r="153" spans="2:9" ht="24" customHeight="1" x14ac:dyDescent="0.2">
      <c r="B153" s="45" t="s">
        <v>406</v>
      </c>
      <c r="C153" s="64"/>
      <c r="D153" s="64"/>
      <c r="E153" s="239" t="s">
        <v>407</v>
      </c>
      <c r="F153" s="239"/>
      <c r="G153" s="32"/>
      <c r="H153" s="49"/>
      <c r="I153" s="50">
        <f>SUM(I154:I175)</f>
        <v>1364.54</v>
      </c>
    </row>
    <row r="154" spans="2:9" ht="24" customHeight="1" x14ac:dyDescent="0.2">
      <c r="B154" s="46" t="s">
        <v>408</v>
      </c>
      <c r="C154" s="34" t="s">
        <v>409</v>
      </c>
      <c r="D154" s="34" t="s">
        <v>72</v>
      </c>
      <c r="E154" s="240" t="s">
        <v>410</v>
      </c>
      <c r="F154" s="34" t="s">
        <v>67</v>
      </c>
      <c r="G154" s="36">
        <v>4</v>
      </c>
      <c r="H154" s="51">
        <v>10.6</v>
      </c>
      <c r="I154" s="52">
        <f t="shared" ref="I154:I184" si="23">ROUND(H154*G154,2)</f>
        <v>42.4</v>
      </c>
    </row>
    <row r="155" spans="2:9" ht="36" customHeight="1" x14ac:dyDescent="0.2">
      <c r="B155" s="46" t="s">
        <v>411</v>
      </c>
      <c r="C155" s="34" t="s">
        <v>412</v>
      </c>
      <c r="D155" s="34" t="s">
        <v>72</v>
      </c>
      <c r="E155" s="240" t="s">
        <v>413</v>
      </c>
      <c r="F155" s="34" t="s">
        <v>67</v>
      </c>
      <c r="G155" s="36">
        <v>5</v>
      </c>
      <c r="H155" s="51">
        <v>6.95</v>
      </c>
      <c r="I155" s="52">
        <f t="shared" si="23"/>
        <v>34.75</v>
      </c>
    </row>
    <row r="156" spans="2:9" ht="36" customHeight="1" x14ac:dyDescent="0.2">
      <c r="B156" s="46" t="s">
        <v>414</v>
      </c>
      <c r="C156" s="34" t="s">
        <v>415</v>
      </c>
      <c r="D156" s="34" t="s">
        <v>72</v>
      </c>
      <c r="E156" s="240" t="s">
        <v>416</v>
      </c>
      <c r="F156" s="34" t="s">
        <v>67</v>
      </c>
      <c r="G156" s="36">
        <v>17</v>
      </c>
      <c r="H156" s="51">
        <v>6.72</v>
      </c>
      <c r="I156" s="52">
        <f t="shared" si="23"/>
        <v>114.24</v>
      </c>
    </row>
    <row r="157" spans="2:9" ht="36" customHeight="1" x14ac:dyDescent="0.2">
      <c r="B157" s="46" t="s">
        <v>417</v>
      </c>
      <c r="C157" s="34" t="s">
        <v>418</v>
      </c>
      <c r="D157" s="34" t="s">
        <v>72</v>
      </c>
      <c r="E157" s="240" t="s">
        <v>419</v>
      </c>
      <c r="F157" s="34" t="s">
        <v>67</v>
      </c>
      <c r="G157" s="36">
        <v>2</v>
      </c>
      <c r="H157" s="51">
        <v>6.68</v>
      </c>
      <c r="I157" s="52">
        <f t="shared" si="23"/>
        <v>13.36</v>
      </c>
    </row>
    <row r="158" spans="2:9" ht="36" customHeight="1" x14ac:dyDescent="0.2">
      <c r="B158" s="46" t="s">
        <v>420</v>
      </c>
      <c r="C158" s="34" t="s">
        <v>421</v>
      </c>
      <c r="D158" s="34" t="s">
        <v>72</v>
      </c>
      <c r="E158" s="240" t="s">
        <v>422</v>
      </c>
      <c r="F158" s="34" t="s">
        <v>67</v>
      </c>
      <c r="G158" s="36">
        <v>1</v>
      </c>
      <c r="H158" s="51">
        <v>8.85</v>
      </c>
      <c r="I158" s="52">
        <f t="shared" si="23"/>
        <v>8.85</v>
      </c>
    </row>
    <row r="159" spans="2:9" ht="24" customHeight="1" x14ac:dyDescent="0.2">
      <c r="B159" s="46" t="s">
        <v>423</v>
      </c>
      <c r="C159" s="34" t="s">
        <v>424</v>
      </c>
      <c r="D159" s="34" t="s">
        <v>72</v>
      </c>
      <c r="E159" s="240" t="s">
        <v>425</v>
      </c>
      <c r="F159" s="34" t="s">
        <v>67</v>
      </c>
      <c r="G159" s="36">
        <v>9</v>
      </c>
      <c r="H159" s="51">
        <v>11.2</v>
      </c>
      <c r="I159" s="52">
        <f t="shared" si="23"/>
        <v>100.8</v>
      </c>
    </row>
    <row r="160" spans="2:9" ht="36" customHeight="1" x14ac:dyDescent="0.2">
      <c r="B160" s="46" t="s">
        <v>426</v>
      </c>
      <c r="C160" s="34" t="s">
        <v>427</v>
      </c>
      <c r="D160" s="34" t="s">
        <v>72</v>
      </c>
      <c r="E160" s="240" t="s">
        <v>428</v>
      </c>
      <c r="F160" s="34" t="s">
        <v>67</v>
      </c>
      <c r="G160" s="36">
        <v>12</v>
      </c>
      <c r="H160" s="51">
        <v>9.3699999999999992</v>
      </c>
      <c r="I160" s="52">
        <f t="shared" si="23"/>
        <v>112.44</v>
      </c>
    </row>
    <row r="161" spans="2:9" ht="36" customHeight="1" x14ac:dyDescent="0.2">
      <c r="B161" s="46" t="s">
        <v>429</v>
      </c>
      <c r="C161" s="34" t="s">
        <v>430</v>
      </c>
      <c r="D161" s="34" t="s">
        <v>72</v>
      </c>
      <c r="E161" s="240" t="s">
        <v>431</v>
      </c>
      <c r="F161" s="34" t="s">
        <v>67</v>
      </c>
      <c r="G161" s="36">
        <v>1</v>
      </c>
      <c r="H161" s="51">
        <v>13.57</v>
      </c>
      <c r="I161" s="52">
        <f t="shared" si="23"/>
        <v>13.57</v>
      </c>
    </row>
    <row r="162" spans="2:9" ht="36" customHeight="1" x14ac:dyDescent="0.2">
      <c r="B162" s="46" t="s">
        <v>432</v>
      </c>
      <c r="C162" s="34" t="s">
        <v>433</v>
      </c>
      <c r="D162" s="34" t="s">
        <v>72</v>
      </c>
      <c r="E162" s="240" t="s">
        <v>434</v>
      </c>
      <c r="F162" s="34" t="s">
        <v>67</v>
      </c>
      <c r="G162" s="36">
        <v>4</v>
      </c>
      <c r="H162" s="51">
        <v>14.68</v>
      </c>
      <c r="I162" s="52">
        <f t="shared" si="23"/>
        <v>58.72</v>
      </c>
    </row>
    <row r="163" spans="2:9" ht="36" customHeight="1" x14ac:dyDescent="0.2">
      <c r="B163" s="46" t="s">
        <v>435</v>
      </c>
      <c r="C163" s="34" t="s">
        <v>436</v>
      </c>
      <c r="D163" s="34" t="s">
        <v>72</v>
      </c>
      <c r="E163" s="240" t="s">
        <v>437</v>
      </c>
      <c r="F163" s="34" t="s">
        <v>67</v>
      </c>
      <c r="G163" s="36">
        <v>5</v>
      </c>
      <c r="H163" s="51">
        <v>12.18</v>
      </c>
      <c r="I163" s="52">
        <f t="shared" si="23"/>
        <v>60.9</v>
      </c>
    </row>
    <row r="164" spans="2:9" ht="36" customHeight="1" x14ac:dyDescent="0.2">
      <c r="B164" s="46" t="s">
        <v>438</v>
      </c>
      <c r="C164" s="34" t="s">
        <v>439</v>
      </c>
      <c r="D164" s="34" t="s">
        <v>72</v>
      </c>
      <c r="E164" s="240" t="s">
        <v>440</v>
      </c>
      <c r="F164" s="34" t="s">
        <v>67</v>
      </c>
      <c r="G164" s="36">
        <v>13</v>
      </c>
      <c r="H164" s="51">
        <v>11.23</v>
      </c>
      <c r="I164" s="52">
        <f t="shared" si="23"/>
        <v>145.99</v>
      </c>
    </row>
    <row r="165" spans="2:9" ht="48" customHeight="1" x14ac:dyDescent="0.2">
      <c r="B165" s="46" t="s">
        <v>441</v>
      </c>
      <c r="C165" s="34" t="s">
        <v>442</v>
      </c>
      <c r="D165" s="34" t="s">
        <v>72</v>
      </c>
      <c r="E165" s="240" t="s">
        <v>443</v>
      </c>
      <c r="F165" s="34" t="s">
        <v>67</v>
      </c>
      <c r="G165" s="36">
        <v>1</v>
      </c>
      <c r="H165" s="51">
        <v>15.7</v>
      </c>
      <c r="I165" s="52">
        <f t="shared" si="23"/>
        <v>15.7</v>
      </c>
    </row>
    <row r="166" spans="2:9" ht="48" customHeight="1" x14ac:dyDescent="0.2">
      <c r="B166" s="46" t="s">
        <v>444</v>
      </c>
      <c r="C166" s="34" t="s">
        <v>445</v>
      </c>
      <c r="D166" s="34" t="s">
        <v>72</v>
      </c>
      <c r="E166" s="240" t="s">
        <v>446</v>
      </c>
      <c r="F166" s="34" t="s">
        <v>67</v>
      </c>
      <c r="G166" s="36">
        <v>11</v>
      </c>
      <c r="H166" s="51">
        <v>7.77</v>
      </c>
      <c r="I166" s="52">
        <f t="shared" si="23"/>
        <v>85.47</v>
      </c>
    </row>
    <row r="167" spans="2:9" ht="48" customHeight="1" x14ac:dyDescent="0.2">
      <c r="B167" s="46" t="s">
        <v>447</v>
      </c>
      <c r="C167" s="34" t="s">
        <v>448</v>
      </c>
      <c r="D167" s="34" t="s">
        <v>72</v>
      </c>
      <c r="E167" s="240" t="s">
        <v>449</v>
      </c>
      <c r="F167" s="34" t="s">
        <v>67</v>
      </c>
      <c r="G167" s="36">
        <v>10</v>
      </c>
      <c r="H167" s="51">
        <v>5.55</v>
      </c>
      <c r="I167" s="52">
        <f t="shared" si="23"/>
        <v>55.5</v>
      </c>
    </row>
    <row r="168" spans="2:9" ht="48" customHeight="1" x14ac:dyDescent="0.2">
      <c r="B168" s="46" t="s">
        <v>450</v>
      </c>
      <c r="C168" s="34" t="s">
        <v>451</v>
      </c>
      <c r="D168" s="34" t="s">
        <v>72</v>
      </c>
      <c r="E168" s="240" t="s">
        <v>452</v>
      </c>
      <c r="F168" s="34" t="s">
        <v>67</v>
      </c>
      <c r="G168" s="36">
        <v>6</v>
      </c>
      <c r="H168" s="51">
        <v>8.5299999999999994</v>
      </c>
      <c r="I168" s="52">
        <f t="shared" si="23"/>
        <v>51.18</v>
      </c>
    </row>
    <row r="169" spans="2:9" ht="48" customHeight="1" x14ac:dyDescent="0.2">
      <c r="B169" s="46" t="s">
        <v>453</v>
      </c>
      <c r="C169" s="34" t="s">
        <v>454</v>
      </c>
      <c r="D169" s="34" t="s">
        <v>72</v>
      </c>
      <c r="E169" s="240" t="s">
        <v>455</v>
      </c>
      <c r="F169" s="34" t="s">
        <v>67</v>
      </c>
      <c r="G169" s="36">
        <v>3</v>
      </c>
      <c r="H169" s="51">
        <v>17.89</v>
      </c>
      <c r="I169" s="52">
        <f t="shared" si="23"/>
        <v>53.67</v>
      </c>
    </row>
    <row r="170" spans="2:9" ht="48" customHeight="1" x14ac:dyDescent="0.2">
      <c r="B170" s="46" t="s">
        <v>456</v>
      </c>
      <c r="C170" s="34" t="s">
        <v>457</v>
      </c>
      <c r="D170" s="34" t="s">
        <v>72</v>
      </c>
      <c r="E170" s="240" t="s">
        <v>458</v>
      </c>
      <c r="F170" s="34" t="s">
        <v>67</v>
      </c>
      <c r="G170" s="36">
        <v>4</v>
      </c>
      <c r="H170" s="51">
        <v>17.920000000000002</v>
      </c>
      <c r="I170" s="52">
        <f t="shared" si="23"/>
        <v>71.680000000000007</v>
      </c>
    </row>
    <row r="171" spans="2:9" ht="48" customHeight="1" x14ac:dyDescent="0.2">
      <c r="B171" s="46" t="s">
        <v>459</v>
      </c>
      <c r="C171" s="34" t="s">
        <v>460</v>
      </c>
      <c r="D171" s="34" t="s">
        <v>72</v>
      </c>
      <c r="E171" s="240" t="s">
        <v>461</v>
      </c>
      <c r="F171" s="34" t="s">
        <v>67</v>
      </c>
      <c r="G171" s="36">
        <v>11</v>
      </c>
      <c r="H171" s="51">
        <v>7.33</v>
      </c>
      <c r="I171" s="52">
        <f t="shared" si="23"/>
        <v>80.63</v>
      </c>
    </row>
    <row r="172" spans="2:9" ht="48" customHeight="1" x14ac:dyDescent="0.2">
      <c r="B172" s="46" t="s">
        <v>462</v>
      </c>
      <c r="C172" s="34" t="s">
        <v>463</v>
      </c>
      <c r="D172" s="34" t="s">
        <v>59</v>
      </c>
      <c r="E172" s="240" t="s">
        <v>464</v>
      </c>
      <c r="F172" s="34" t="s">
        <v>67</v>
      </c>
      <c r="G172" s="36">
        <v>4</v>
      </c>
      <c r="H172" s="51">
        <v>28.55</v>
      </c>
      <c r="I172" s="52">
        <f t="shared" si="23"/>
        <v>114.2</v>
      </c>
    </row>
    <row r="173" spans="2:9" ht="48" customHeight="1" x14ac:dyDescent="0.2">
      <c r="B173" s="46" t="s">
        <v>465</v>
      </c>
      <c r="C173" s="34" t="s">
        <v>466</v>
      </c>
      <c r="D173" s="34" t="s">
        <v>72</v>
      </c>
      <c r="E173" s="240" t="s">
        <v>467</v>
      </c>
      <c r="F173" s="34" t="s">
        <v>67</v>
      </c>
      <c r="G173" s="36">
        <v>1</v>
      </c>
      <c r="H173" s="51">
        <v>11.86</v>
      </c>
      <c r="I173" s="52">
        <f t="shared" si="23"/>
        <v>11.86</v>
      </c>
    </row>
    <row r="174" spans="2:9" ht="48" customHeight="1" x14ac:dyDescent="0.2">
      <c r="B174" s="46" t="s">
        <v>468</v>
      </c>
      <c r="C174" s="34" t="s">
        <v>469</v>
      </c>
      <c r="D174" s="34" t="s">
        <v>72</v>
      </c>
      <c r="E174" s="240" t="s">
        <v>470</v>
      </c>
      <c r="F174" s="34" t="s">
        <v>67</v>
      </c>
      <c r="G174" s="36">
        <v>11</v>
      </c>
      <c r="H174" s="51">
        <v>4.97</v>
      </c>
      <c r="I174" s="52">
        <f t="shared" si="23"/>
        <v>54.67</v>
      </c>
    </row>
    <row r="175" spans="2:9" ht="36" customHeight="1" x14ac:dyDescent="0.2">
      <c r="B175" s="46" t="s">
        <v>471</v>
      </c>
      <c r="C175" s="34" t="s">
        <v>472</v>
      </c>
      <c r="D175" s="34" t="s">
        <v>72</v>
      </c>
      <c r="E175" s="240" t="s">
        <v>473</v>
      </c>
      <c r="F175" s="34" t="s">
        <v>67</v>
      </c>
      <c r="G175" s="36">
        <v>6</v>
      </c>
      <c r="H175" s="51">
        <v>10.66</v>
      </c>
      <c r="I175" s="52">
        <f t="shared" si="23"/>
        <v>63.96</v>
      </c>
    </row>
    <row r="176" spans="2:9" ht="24" customHeight="1" x14ac:dyDescent="0.2">
      <c r="B176" s="45" t="s">
        <v>474</v>
      </c>
      <c r="C176" s="64"/>
      <c r="D176" s="64"/>
      <c r="E176" s="239" t="s">
        <v>475</v>
      </c>
      <c r="F176" s="239"/>
      <c r="G176" s="32"/>
      <c r="H176" s="49"/>
      <c r="I176" s="50">
        <f>SUM(I177:I184)</f>
        <v>1232.18</v>
      </c>
    </row>
    <row r="177" spans="2:9" ht="60" customHeight="1" x14ac:dyDescent="0.2">
      <c r="B177" s="46" t="s">
        <v>476</v>
      </c>
      <c r="C177" s="34" t="s">
        <v>477</v>
      </c>
      <c r="D177" s="34" t="s">
        <v>72</v>
      </c>
      <c r="E177" s="240" t="s">
        <v>478</v>
      </c>
      <c r="F177" s="34" t="s">
        <v>67</v>
      </c>
      <c r="G177" s="36">
        <v>2</v>
      </c>
      <c r="H177" s="51">
        <v>113.34</v>
      </c>
      <c r="I177" s="52">
        <f t="shared" si="23"/>
        <v>226.68</v>
      </c>
    </row>
    <row r="178" spans="2:9" ht="36" customHeight="1" x14ac:dyDescent="0.2">
      <c r="B178" s="46" t="s">
        <v>479</v>
      </c>
      <c r="C178" s="34" t="s">
        <v>480</v>
      </c>
      <c r="D178" s="34" t="s">
        <v>72</v>
      </c>
      <c r="E178" s="240" t="s">
        <v>481</v>
      </c>
      <c r="F178" s="34" t="s">
        <v>67</v>
      </c>
      <c r="G178" s="36">
        <v>10</v>
      </c>
      <c r="H178" s="51">
        <v>57.64</v>
      </c>
      <c r="I178" s="52">
        <f t="shared" si="23"/>
        <v>576.4</v>
      </c>
    </row>
    <row r="179" spans="2:9" ht="60" customHeight="1" x14ac:dyDescent="0.2">
      <c r="B179" s="46" t="s">
        <v>482</v>
      </c>
      <c r="C179" s="34" t="s">
        <v>483</v>
      </c>
      <c r="D179" s="34" t="s">
        <v>72</v>
      </c>
      <c r="E179" s="240" t="s">
        <v>484</v>
      </c>
      <c r="F179" s="34" t="s">
        <v>67</v>
      </c>
      <c r="G179" s="36">
        <v>1</v>
      </c>
      <c r="H179" s="51">
        <v>14.26</v>
      </c>
      <c r="I179" s="52">
        <f t="shared" si="23"/>
        <v>14.26</v>
      </c>
    </row>
    <row r="180" spans="2:9" ht="60" customHeight="1" x14ac:dyDescent="0.2">
      <c r="B180" s="46" t="s">
        <v>485</v>
      </c>
      <c r="C180" s="34" t="s">
        <v>486</v>
      </c>
      <c r="D180" s="34" t="s">
        <v>72</v>
      </c>
      <c r="E180" s="240" t="s">
        <v>487</v>
      </c>
      <c r="F180" s="34" t="s">
        <v>67</v>
      </c>
      <c r="G180" s="36">
        <v>3</v>
      </c>
      <c r="H180" s="51">
        <v>22.48</v>
      </c>
      <c r="I180" s="52">
        <f t="shared" si="23"/>
        <v>67.44</v>
      </c>
    </row>
    <row r="181" spans="2:9" ht="36" customHeight="1" x14ac:dyDescent="0.2">
      <c r="B181" s="46" t="s">
        <v>488</v>
      </c>
      <c r="C181" s="34" t="s">
        <v>489</v>
      </c>
      <c r="D181" s="34" t="s">
        <v>72</v>
      </c>
      <c r="E181" s="240" t="s">
        <v>490</v>
      </c>
      <c r="F181" s="34" t="s">
        <v>67</v>
      </c>
      <c r="G181" s="36">
        <v>20</v>
      </c>
      <c r="H181" s="51">
        <v>2.93</v>
      </c>
      <c r="I181" s="52">
        <f t="shared" si="23"/>
        <v>58.6</v>
      </c>
    </row>
    <row r="182" spans="2:9" ht="48" customHeight="1" x14ac:dyDescent="0.2">
      <c r="B182" s="46" t="s">
        <v>491</v>
      </c>
      <c r="C182" s="34" t="s">
        <v>492</v>
      </c>
      <c r="D182" s="34" t="s">
        <v>72</v>
      </c>
      <c r="E182" s="240" t="s">
        <v>493</v>
      </c>
      <c r="F182" s="34" t="s">
        <v>67</v>
      </c>
      <c r="G182" s="36">
        <v>4</v>
      </c>
      <c r="H182" s="51">
        <v>8.3800000000000008</v>
      </c>
      <c r="I182" s="52">
        <f t="shared" si="23"/>
        <v>33.520000000000003</v>
      </c>
    </row>
    <row r="183" spans="2:9" ht="36" customHeight="1" x14ac:dyDescent="0.2">
      <c r="B183" s="46" t="s">
        <v>494</v>
      </c>
      <c r="C183" s="34" t="s">
        <v>495</v>
      </c>
      <c r="D183" s="34" t="s">
        <v>72</v>
      </c>
      <c r="E183" s="240" t="s">
        <v>496</v>
      </c>
      <c r="F183" s="34" t="s">
        <v>67</v>
      </c>
      <c r="G183" s="36">
        <v>4</v>
      </c>
      <c r="H183" s="51">
        <v>54.9</v>
      </c>
      <c r="I183" s="52">
        <f t="shared" si="23"/>
        <v>219.6</v>
      </c>
    </row>
    <row r="184" spans="2:9" ht="24" customHeight="1" x14ac:dyDescent="0.2">
      <c r="B184" s="46" t="s">
        <v>497</v>
      </c>
      <c r="C184" s="34" t="s">
        <v>498</v>
      </c>
      <c r="D184" s="34" t="s">
        <v>72</v>
      </c>
      <c r="E184" s="240" t="s">
        <v>499</v>
      </c>
      <c r="F184" s="34" t="s">
        <v>67</v>
      </c>
      <c r="G184" s="36">
        <v>2</v>
      </c>
      <c r="H184" s="51">
        <v>17.84</v>
      </c>
      <c r="I184" s="52">
        <f t="shared" si="23"/>
        <v>35.68</v>
      </c>
    </row>
    <row r="185" spans="2:9" ht="24" customHeight="1" x14ac:dyDescent="0.2">
      <c r="B185" s="45" t="s">
        <v>500</v>
      </c>
      <c r="C185" s="64"/>
      <c r="D185" s="64"/>
      <c r="E185" s="239" t="s">
        <v>501</v>
      </c>
      <c r="F185" s="239"/>
      <c r="G185" s="32"/>
      <c r="H185" s="49"/>
      <c r="I185" s="50">
        <f>SUM(I186:I189)</f>
        <v>5016.5099999999993</v>
      </c>
    </row>
    <row r="186" spans="2:9" ht="24" customHeight="1" x14ac:dyDescent="0.2">
      <c r="B186" s="46" t="s">
        <v>502</v>
      </c>
      <c r="C186" s="34" t="s">
        <v>503</v>
      </c>
      <c r="D186" s="34" t="s">
        <v>72</v>
      </c>
      <c r="E186" s="240" t="s">
        <v>504</v>
      </c>
      <c r="F186" s="34" t="s">
        <v>67</v>
      </c>
      <c r="G186" s="36">
        <v>4</v>
      </c>
      <c r="H186" s="51">
        <v>75.02</v>
      </c>
      <c r="I186" s="52">
        <f t="shared" ref="I186:I189" si="24">ROUND(H186*G186,2)</f>
        <v>300.08</v>
      </c>
    </row>
    <row r="187" spans="2:9" ht="48" customHeight="1" x14ac:dyDescent="0.2">
      <c r="B187" s="46" t="s">
        <v>505</v>
      </c>
      <c r="C187" s="34" t="s">
        <v>506</v>
      </c>
      <c r="D187" s="34" t="s">
        <v>72</v>
      </c>
      <c r="E187" s="240" t="s">
        <v>507</v>
      </c>
      <c r="F187" s="34" t="s">
        <v>67</v>
      </c>
      <c r="G187" s="36">
        <v>2</v>
      </c>
      <c r="H187" s="51">
        <v>238.14</v>
      </c>
      <c r="I187" s="52">
        <f t="shared" si="24"/>
        <v>476.28</v>
      </c>
    </row>
    <row r="188" spans="2:9" ht="60" customHeight="1" x14ac:dyDescent="0.2">
      <c r="B188" s="46" t="s">
        <v>508</v>
      </c>
      <c r="C188" s="34" t="s">
        <v>509</v>
      </c>
      <c r="D188" s="34" t="s">
        <v>72</v>
      </c>
      <c r="E188" s="240" t="s">
        <v>510</v>
      </c>
      <c r="F188" s="34" t="s">
        <v>67</v>
      </c>
      <c r="G188" s="36">
        <v>9</v>
      </c>
      <c r="H188" s="51">
        <v>285.11</v>
      </c>
      <c r="I188" s="52">
        <f t="shared" si="24"/>
        <v>2565.9899999999998</v>
      </c>
    </row>
    <row r="189" spans="2:9" ht="48" customHeight="1" x14ac:dyDescent="0.2">
      <c r="B189" s="46" t="s">
        <v>511</v>
      </c>
      <c r="C189" s="34" t="s">
        <v>512</v>
      </c>
      <c r="D189" s="34" t="s">
        <v>72</v>
      </c>
      <c r="E189" s="240" t="s">
        <v>513</v>
      </c>
      <c r="F189" s="34" t="s">
        <v>67</v>
      </c>
      <c r="G189" s="36">
        <v>4</v>
      </c>
      <c r="H189" s="51">
        <v>418.54</v>
      </c>
      <c r="I189" s="52">
        <f t="shared" si="24"/>
        <v>1674.16</v>
      </c>
    </row>
    <row r="190" spans="2:9" ht="24" customHeight="1" x14ac:dyDescent="0.2">
      <c r="B190" s="45" t="s">
        <v>514</v>
      </c>
      <c r="C190" s="64"/>
      <c r="D190" s="64"/>
      <c r="E190" s="239" t="s">
        <v>515</v>
      </c>
      <c r="F190" s="239"/>
      <c r="G190" s="32"/>
      <c r="H190" s="49"/>
      <c r="I190" s="50">
        <f>SUM(I191:I194)</f>
        <v>2391.9</v>
      </c>
    </row>
    <row r="191" spans="2:9" ht="36" customHeight="1" x14ac:dyDescent="0.2">
      <c r="B191" s="46" t="s">
        <v>516</v>
      </c>
      <c r="C191" s="34" t="s">
        <v>517</v>
      </c>
      <c r="D191" s="34" t="s">
        <v>72</v>
      </c>
      <c r="E191" s="240" t="s">
        <v>518</v>
      </c>
      <c r="F191" s="34" t="s">
        <v>67</v>
      </c>
      <c r="G191" s="36">
        <v>4</v>
      </c>
      <c r="H191" s="51">
        <v>8.58</v>
      </c>
      <c r="I191" s="52">
        <f t="shared" ref="I191:I194" si="25">ROUND(H191*G191,2)</f>
        <v>34.32</v>
      </c>
    </row>
    <row r="192" spans="2:9" ht="36" customHeight="1" x14ac:dyDescent="0.2">
      <c r="B192" s="46" t="s">
        <v>519</v>
      </c>
      <c r="C192" s="34" t="s">
        <v>520</v>
      </c>
      <c r="D192" s="34" t="s">
        <v>72</v>
      </c>
      <c r="E192" s="240" t="s">
        <v>521</v>
      </c>
      <c r="F192" s="34" t="s">
        <v>67</v>
      </c>
      <c r="G192" s="36">
        <v>9</v>
      </c>
      <c r="H192" s="51">
        <v>23.32</v>
      </c>
      <c r="I192" s="52">
        <f t="shared" si="25"/>
        <v>209.88</v>
      </c>
    </row>
    <row r="193" spans="2:9" ht="36" customHeight="1" x14ac:dyDescent="0.2">
      <c r="B193" s="46" t="s">
        <v>522</v>
      </c>
      <c r="C193" s="34" t="s">
        <v>523</v>
      </c>
      <c r="D193" s="34" t="s">
        <v>72</v>
      </c>
      <c r="E193" s="240" t="s">
        <v>524</v>
      </c>
      <c r="F193" s="34" t="s">
        <v>67</v>
      </c>
      <c r="G193" s="36">
        <v>4</v>
      </c>
      <c r="H193" s="51">
        <v>497.32</v>
      </c>
      <c r="I193" s="52">
        <f t="shared" si="25"/>
        <v>1989.28</v>
      </c>
    </row>
    <row r="194" spans="2:9" ht="36" customHeight="1" x14ac:dyDescent="0.2">
      <c r="B194" s="46" t="s">
        <v>525</v>
      </c>
      <c r="C194" s="34" t="s">
        <v>526</v>
      </c>
      <c r="D194" s="34" t="s">
        <v>72</v>
      </c>
      <c r="E194" s="240" t="s">
        <v>527</v>
      </c>
      <c r="F194" s="34" t="s">
        <v>67</v>
      </c>
      <c r="G194" s="36">
        <v>1</v>
      </c>
      <c r="H194" s="51">
        <v>158.41999999999999</v>
      </c>
      <c r="I194" s="52">
        <f t="shared" si="25"/>
        <v>158.41999999999999</v>
      </c>
    </row>
    <row r="195" spans="2:9" ht="24" customHeight="1" x14ac:dyDescent="0.2">
      <c r="B195" s="45" t="s">
        <v>528</v>
      </c>
      <c r="C195" s="64"/>
      <c r="D195" s="64"/>
      <c r="E195" s="239" t="s">
        <v>529</v>
      </c>
      <c r="F195" s="239"/>
      <c r="G195" s="32"/>
      <c r="H195" s="49"/>
      <c r="I195" s="50">
        <f>SUM(I196)</f>
        <v>1430.06</v>
      </c>
    </row>
    <row r="196" spans="2:9" ht="24" customHeight="1" x14ac:dyDescent="0.2">
      <c r="B196" s="46" t="s">
        <v>530</v>
      </c>
      <c r="C196" s="34" t="s">
        <v>531</v>
      </c>
      <c r="D196" s="34" t="s">
        <v>72</v>
      </c>
      <c r="E196" s="240" t="s">
        <v>532</v>
      </c>
      <c r="F196" s="34" t="s">
        <v>67</v>
      </c>
      <c r="G196" s="36">
        <v>2</v>
      </c>
      <c r="H196" s="51">
        <v>715.03</v>
      </c>
      <c r="I196" s="52">
        <f t="shared" ref="I196" si="26">ROUND(H196*G196,2)</f>
        <v>1430.06</v>
      </c>
    </row>
    <row r="197" spans="2:9" ht="24" customHeight="1" x14ac:dyDescent="0.2">
      <c r="B197" s="45" t="s">
        <v>533</v>
      </c>
      <c r="C197" s="64"/>
      <c r="D197" s="64"/>
      <c r="E197" s="239" t="s">
        <v>534</v>
      </c>
      <c r="F197" s="239"/>
      <c r="G197" s="32"/>
      <c r="H197" s="49"/>
      <c r="I197" s="50">
        <f>SUM(I198:I206)</f>
        <v>11608.760000000002</v>
      </c>
    </row>
    <row r="198" spans="2:9" ht="24" customHeight="1" x14ac:dyDescent="0.2">
      <c r="B198" s="46" t="s">
        <v>535</v>
      </c>
      <c r="C198" s="34" t="s">
        <v>536</v>
      </c>
      <c r="D198" s="34" t="s">
        <v>59</v>
      </c>
      <c r="E198" s="240" t="s">
        <v>537</v>
      </c>
      <c r="F198" s="34" t="s">
        <v>67</v>
      </c>
      <c r="G198" s="36">
        <v>4</v>
      </c>
      <c r="H198" s="51">
        <v>287.47000000000003</v>
      </c>
      <c r="I198" s="52">
        <f t="shared" ref="I198:I206" si="27">ROUND(H198*G198,2)</f>
        <v>1149.8800000000001</v>
      </c>
    </row>
    <row r="199" spans="2:9" ht="36" customHeight="1" x14ac:dyDescent="0.2">
      <c r="B199" s="46" t="s">
        <v>538</v>
      </c>
      <c r="C199" s="34" t="s">
        <v>539</v>
      </c>
      <c r="D199" s="34" t="s">
        <v>59</v>
      </c>
      <c r="E199" s="240" t="s">
        <v>540</v>
      </c>
      <c r="F199" s="34" t="s">
        <v>67</v>
      </c>
      <c r="G199" s="36">
        <v>4</v>
      </c>
      <c r="H199" s="51">
        <v>255.53</v>
      </c>
      <c r="I199" s="52">
        <f t="shared" si="27"/>
        <v>1022.12</v>
      </c>
    </row>
    <row r="200" spans="2:9" ht="36" customHeight="1" x14ac:dyDescent="0.2">
      <c r="B200" s="46" t="s">
        <v>541</v>
      </c>
      <c r="C200" s="34" t="s">
        <v>542</v>
      </c>
      <c r="D200" s="34" t="s">
        <v>59</v>
      </c>
      <c r="E200" s="240" t="s">
        <v>543</v>
      </c>
      <c r="F200" s="34" t="s">
        <v>67</v>
      </c>
      <c r="G200" s="36">
        <v>4</v>
      </c>
      <c r="H200" s="51">
        <v>166.87</v>
      </c>
      <c r="I200" s="52">
        <f t="shared" si="27"/>
        <v>667.48</v>
      </c>
    </row>
    <row r="201" spans="2:9" ht="36" customHeight="1" x14ac:dyDescent="0.2">
      <c r="B201" s="46" t="s">
        <v>544</v>
      </c>
      <c r="C201" s="34" t="s">
        <v>545</v>
      </c>
      <c r="D201" s="34" t="s">
        <v>72</v>
      </c>
      <c r="E201" s="240" t="s">
        <v>546</v>
      </c>
      <c r="F201" s="34" t="s">
        <v>67</v>
      </c>
      <c r="G201" s="36">
        <v>4</v>
      </c>
      <c r="H201" s="51">
        <v>212.37</v>
      </c>
      <c r="I201" s="52">
        <f t="shared" si="27"/>
        <v>849.48</v>
      </c>
    </row>
    <row r="202" spans="2:9" ht="36" customHeight="1" x14ac:dyDescent="0.2">
      <c r="B202" s="46" t="s">
        <v>547</v>
      </c>
      <c r="C202" s="34" t="s">
        <v>548</v>
      </c>
      <c r="D202" s="34" t="s">
        <v>72</v>
      </c>
      <c r="E202" s="240" t="s">
        <v>549</v>
      </c>
      <c r="F202" s="34" t="s">
        <v>67</v>
      </c>
      <c r="G202" s="36">
        <v>12</v>
      </c>
      <c r="H202" s="51">
        <v>226.81</v>
      </c>
      <c r="I202" s="52">
        <f t="shared" si="27"/>
        <v>2721.72</v>
      </c>
    </row>
    <row r="203" spans="2:9" ht="36" customHeight="1" x14ac:dyDescent="0.2">
      <c r="B203" s="46" t="s">
        <v>550</v>
      </c>
      <c r="C203" s="34" t="s">
        <v>551</v>
      </c>
      <c r="D203" s="34" t="s">
        <v>72</v>
      </c>
      <c r="E203" s="240" t="s">
        <v>552</v>
      </c>
      <c r="F203" s="34" t="s">
        <v>67</v>
      </c>
      <c r="G203" s="36">
        <v>8</v>
      </c>
      <c r="H203" s="51">
        <v>236.41</v>
      </c>
      <c r="I203" s="52">
        <f t="shared" si="27"/>
        <v>1891.28</v>
      </c>
    </row>
    <row r="204" spans="2:9" ht="24" customHeight="1" x14ac:dyDescent="0.2">
      <c r="B204" s="46" t="s">
        <v>553</v>
      </c>
      <c r="C204" s="34" t="s">
        <v>554</v>
      </c>
      <c r="D204" s="34" t="s">
        <v>59</v>
      </c>
      <c r="E204" s="240" t="s">
        <v>555</v>
      </c>
      <c r="F204" s="34" t="s">
        <v>67</v>
      </c>
      <c r="G204" s="36">
        <v>4</v>
      </c>
      <c r="H204" s="51">
        <v>163.94</v>
      </c>
      <c r="I204" s="52">
        <f t="shared" si="27"/>
        <v>655.76</v>
      </c>
    </row>
    <row r="205" spans="2:9" ht="36" customHeight="1" x14ac:dyDescent="0.2">
      <c r="B205" s="46" t="s">
        <v>556</v>
      </c>
      <c r="C205" s="34" t="s">
        <v>557</v>
      </c>
      <c r="D205" s="34" t="s">
        <v>59</v>
      </c>
      <c r="E205" s="240" t="s">
        <v>558</v>
      </c>
      <c r="F205" s="34" t="s">
        <v>559</v>
      </c>
      <c r="G205" s="36">
        <v>4</v>
      </c>
      <c r="H205" s="51">
        <v>636.86</v>
      </c>
      <c r="I205" s="52">
        <f t="shared" si="27"/>
        <v>2547.44</v>
      </c>
    </row>
    <row r="206" spans="2:9" ht="24" customHeight="1" x14ac:dyDescent="0.2">
      <c r="B206" s="46" t="s">
        <v>560</v>
      </c>
      <c r="C206" s="34" t="s">
        <v>561</v>
      </c>
      <c r="D206" s="34" t="s">
        <v>59</v>
      </c>
      <c r="E206" s="240" t="s">
        <v>562</v>
      </c>
      <c r="F206" s="34" t="s">
        <v>67</v>
      </c>
      <c r="G206" s="36">
        <v>4</v>
      </c>
      <c r="H206" s="51">
        <v>25.9</v>
      </c>
      <c r="I206" s="52">
        <f t="shared" si="27"/>
        <v>103.6</v>
      </c>
    </row>
    <row r="207" spans="2:9" ht="24" customHeight="1" x14ac:dyDescent="0.2">
      <c r="B207" s="45" t="s">
        <v>28</v>
      </c>
      <c r="C207" s="64"/>
      <c r="D207" s="64"/>
      <c r="E207" s="239" t="s">
        <v>29</v>
      </c>
      <c r="F207" s="239"/>
      <c r="G207" s="32"/>
      <c r="H207" s="49"/>
      <c r="I207" s="50">
        <f>SUM(I208,I210,I214)</f>
        <v>4597.5200000000004</v>
      </c>
    </row>
    <row r="208" spans="2:9" ht="24" customHeight="1" x14ac:dyDescent="0.2">
      <c r="B208" s="45" t="s">
        <v>563</v>
      </c>
      <c r="C208" s="64"/>
      <c r="D208" s="64"/>
      <c r="E208" s="239" t="s">
        <v>384</v>
      </c>
      <c r="F208" s="239"/>
      <c r="G208" s="32"/>
      <c r="H208" s="49"/>
      <c r="I208" s="50">
        <f>SUM(I209)</f>
        <v>479.94</v>
      </c>
    </row>
    <row r="209" spans="2:9" ht="36" customHeight="1" x14ac:dyDescent="0.2">
      <c r="B209" s="46" t="s">
        <v>564</v>
      </c>
      <c r="C209" s="34" t="s">
        <v>565</v>
      </c>
      <c r="D209" s="34" t="s">
        <v>72</v>
      </c>
      <c r="E209" s="240" t="s">
        <v>566</v>
      </c>
      <c r="F209" s="34" t="s">
        <v>122</v>
      </c>
      <c r="G209" s="36">
        <v>15.95</v>
      </c>
      <c r="H209" s="51">
        <v>30.09</v>
      </c>
      <c r="I209" s="52">
        <f t="shared" ref="I209" si="28">ROUND(H209*G209,2)</f>
        <v>479.94</v>
      </c>
    </row>
    <row r="210" spans="2:9" ht="24" customHeight="1" x14ac:dyDescent="0.2">
      <c r="B210" s="45" t="s">
        <v>567</v>
      </c>
      <c r="C210" s="64"/>
      <c r="D210" s="64"/>
      <c r="E210" s="239" t="s">
        <v>407</v>
      </c>
      <c r="F210" s="239"/>
      <c r="G210" s="32"/>
      <c r="H210" s="49"/>
      <c r="I210" s="50">
        <f>SUM(I211:I213)</f>
        <v>577.51999999999987</v>
      </c>
    </row>
    <row r="211" spans="2:9" ht="36" customHeight="1" x14ac:dyDescent="0.2">
      <c r="B211" s="46" t="s">
        <v>568</v>
      </c>
      <c r="C211" s="34" t="s">
        <v>569</v>
      </c>
      <c r="D211" s="34" t="s">
        <v>72</v>
      </c>
      <c r="E211" s="240" t="s">
        <v>570</v>
      </c>
      <c r="F211" s="34" t="s">
        <v>67</v>
      </c>
      <c r="G211" s="36">
        <v>12</v>
      </c>
      <c r="H211" s="51">
        <v>28.21</v>
      </c>
      <c r="I211" s="52">
        <f t="shared" ref="I211:I213" si="29">ROUND(H211*G211,2)</f>
        <v>338.52</v>
      </c>
    </row>
    <row r="212" spans="2:9" ht="36" customHeight="1" x14ac:dyDescent="0.2">
      <c r="B212" s="46" t="s">
        <v>571</v>
      </c>
      <c r="C212" s="34" t="s">
        <v>572</v>
      </c>
      <c r="D212" s="34" t="s">
        <v>72</v>
      </c>
      <c r="E212" s="240" t="s">
        <v>573</v>
      </c>
      <c r="F212" s="34" t="s">
        <v>67</v>
      </c>
      <c r="G212" s="36">
        <v>12</v>
      </c>
      <c r="H212" s="51">
        <v>15.86</v>
      </c>
      <c r="I212" s="52">
        <f t="shared" si="29"/>
        <v>190.32</v>
      </c>
    </row>
    <row r="213" spans="2:9" ht="48" customHeight="1" x14ac:dyDescent="0.2">
      <c r="B213" s="46" t="s">
        <v>574</v>
      </c>
      <c r="C213" s="34" t="s">
        <v>575</v>
      </c>
      <c r="D213" s="34" t="s">
        <v>72</v>
      </c>
      <c r="E213" s="240" t="s">
        <v>576</v>
      </c>
      <c r="F213" s="34" t="s">
        <v>67</v>
      </c>
      <c r="G213" s="36">
        <v>1</v>
      </c>
      <c r="H213" s="51">
        <v>48.68</v>
      </c>
      <c r="I213" s="52">
        <f t="shared" si="29"/>
        <v>48.68</v>
      </c>
    </row>
    <row r="214" spans="2:9" ht="24" customHeight="1" x14ac:dyDescent="0.2">
      <c r="B214" s="45" t="s">
        <v>577</v>
      </c>
      <c r="C214" s="64"/>
      <c r="D214" s="64"/>
      <c r="E214" s="239" t="s">
        <v>578</v>
      </c>
      <c r="F214" s="239"/>
      <c r="G214" s="32"/>
      <c r="H214" s="49"/>
      <c r="I214" s="50">
        <f>SUM(I215:I216)</f>
        <v>3540.0600000000004</v>
      </c>
    </row>
    <row r="215" spans="2:9" ht="36" customHeight="1" x14ac:dyDescent="0.2">
      <c r="B215" s="46" t="s">
        <v>579</v>
      </c>
      <c r="C215" s="34" t="s">
        <v>580</v>
      </c>
      <c r="D215" s="34" t="s">
        <v>72</v>
      </c>
      <c r="E215" s="240" t="s">
        <v>581</v>
      </c>
      <c r="F215" s="34" t="s">
        <v>122</v>
      </c>
      <c r="G215" s="36">
        <v>37.799999999999997</v>
      </c>
      <c r="H215" s="51">
        <v>63.64</v>
      </c>
      <c r="I215" s="52">
        <f t="shared" ref="I215:I216" si="30">ROUND(H215*G215,2)</f>
        <v>2405.59</v>
      </c>
    </row>
    <row r="216" spans="2:9" ht="36" customHeight="1" x14ac:dyDescent="0.2">
      <c r="B216" s="46" t="s">
        <v>582</v>
      </c>
      <c r="C216" s="34" t="s">
        <v>583</v>
      </c>
      <c r="D216" s="34" t="s">
        <v>72</v>
      </c>
      <c r="E216" s="240" t="s">
        <v>584</v>
      </c>
      <c r="F216" s="34" t="s">
        <v>122</v>
      </c>
      <c r="G216" s="36">
        <v>26.5</v>
      </c>
      <c r="H216" s="51">
        <v>42.81</v>
      </c>
      <c r="I216" s="52">
        <f t="shared" si="30"/>
        <v>1134.47</v>
      </c>
    </row>
    <row r="217" spans="2:9" ht="24" customHeight="1" x14ac:dyDescent="0.2">
      <c r="B217" s="45" t="s">
        <v>30</v>
      </c>
      <c r="C217" s="64"/>
      <c r="D217" s="64"/>
      <c r="E217" s="239" t="s">
        <v>31</v>
      </c>
      <c r="F217" s="239"/>
      <c r="G217" s="32"/>
      <c r="H217" s="49"/>
      <c r="I217" s="50">
        <f>SUM(I218,I221,I224,I234,I241,I260,I273,I276,I278,I285,I288,)</f>
        <v>73310.799999999988</v>
      </c>
    </row>
    <row r="218" spans="2:9" ht="24" customHeight="1" x14ac:dyDescent="0.2">
      <c r="B218" s="45" t="s">
        <v>585</v>
      </c>
      <c r="C218" s="64"/>
      <c r="D218" s="64"/>
      <c r="E218" s="239" t="s">
        <v>376</v>
      </c>
      <c r="F218" s="239"/>
      <c r="G218" s="32"/>
      <c r="H218" s="49"/>
      <c r="I218" s="50">
        <f>SUM(I219:I220)</f>
        <v>4847.8500000000004</v>
      </c>
    </row>
    <row r="219" spans="2:9" ht="24" customHeight="1" x14ac:dyDescent="0.2">
      <c r="B219" s="46" t="s">
        <v>586</v>
      </c>
      <c r="C219" s="34" t="s">
        <v>587</v>
      </c>
      <c r="D219" s="34" t="s">
        <v>72</v>
      </c>
      <c r="E219" s="240" t="s">
        <v>588</v>
      </c>
      <c r="F219" s="34" t="s">
        <v>122</v>
      </c>
      <c r="G219" s="36">
        <v>315</v>
      </c>
      <c r="H219" s="51">
        <v>5.0999999999999996</v>
      </c>
      <c r="I219" s="52">
        <f t="shared" ref="I219:I220" si="31">ROUND(H219*G219,2)</f>
        <v>1606.5</v>
      </c>
    </row>
    <row r="220" spans="2:9" ht="36" customHeight="1" x14ac:dyDescent="0.2">
      <c r="B220" s="46" t="s">
        <v>589</v>
      </c>
      <c r="C220" s="34" t="s">
        <v>381</v>
      </c>
      <c r="D220" s="34" t="s">
        <v>72</v>
      </c>
      <c r="E220" s="240" t="s">
        <v>382</v>
      </c>
      <c r="F220" s="34" t="s">
        <v>122</v>
      </c>
      <c r="G220" s="36">
        <v>315</v>
      </c>
      <c r="H220" s="51">
        <v>10.29</v>
      </c>
      <c r="I220" s="52">
        <f t="shared" si="31"/>
        <v>3241.35</v>
      </c>
    </row>
    <row r="221" spans="2:9" ht="24" customHeight="1" x14ac:dyDescent="0.2">
      <c r="B221" s="45" t="s">
        <v>590</v>
      </c>
      <c r="C221" s="64"/>
      <c r="D221" s="64"/>
      <c r="E221" s="239" t="s">
        <v>591</v>
      </c>
      <c r="F221" s="239"/>
      <c r="G221" s="32"/>
      <c r="H221" s="49"/>
      <c r="I221" s="50">
        <f>SUM(I222:I223)</f>
        <v>888.36</v>
      </c>
    </row>
    <row r="222" spans="2:9" ht="24" customHeight="1" x14ac:dyDescent="0.2">
      <c r="B222" s="46" t="s">
        <v>592</v>
      </c>
      <c r="C222" s="34" t="s">
        <v>372</v>
      </c>
      <c r="D222" s="34" t="s">
        <v>72</v>
      </c>
      <c r="E222" s="240" t="s">
        <v>373</v>
      </c>
      <c r="F222" s="34" t="s">
        <v>97</v>
      </c>
      <c r="G222" s="36">
        <v>10.51</v>
      </c>
      <c r="H222" s="51">
        <v>67.010000000000005</v>
      </c>
      <c r="I222" s="52">
        <f t="shared" ref="I222:I223" si="32">ROUND(H222*G222,2)</f>
        <v>704.28</v>
      </c>
    </row>
    <row r="223" spans="2:9" ht="24" customHeight="1" x14ac:dyDescent="0.2">
      <c r="B223" s="46" t="s">
        <v>593</v>
      </c>
      <c r="C223" s="34" t="s">
        <v>160</v>
      </c>
      <c r="D223" s="34" t="s">
        <v>72</v>
      </c>
      <c r="E223" s="240" t="s">
        <v>161</v>
      </c>
      <c r="F223" s="34" t="s">
        <v>97</v>
      </c>
      <c r="G223" s="36">
        <v>7.16</v>
      </c>
      <c r="H223" s="51">
        <v>25.71</v>
      </c>
      <c r="I223" s="52">
        <f t="shared" si="32"/>
        <v>184.08</v>
      </c>
    </row>
    <row r="224" spans="2:9" ht="24" customHeight="1" x14ac:dyDescent="0.2">
      <c r="B224" s="45" t="s">
        <v>594</v>
      </c>
      <c r="C224" s="64"/>
      <c r="D224" s="64"/>
      <c r="E224" s="239" t="s">
        <v>595</v>
      </c>
      <c r="F224" s="239"/>
      <c r="G224" s="32"/>
      <c r="H224" s="49"/>
      <c r="I224" s="50">
        <f>SUM(I225:I233)</f>
        <v>8203.130000000001</v>
      </c>
    </row>
    <row r="225" spans="2:9" ht="36" customHeight="1" x14ac:dyDescent="0.2">
      <c r="B225" s="46" t="s">
        <v>596</v>
      </c>
      <c r="C225" s="34" t="s">
        <v>597</v>
      </c>
      <c r="D225" s="34" t="s">
        <v>72</v>
      </c>
      <c r="E225" s="240" t="s">
        <v>598</v>
      </c>
      <c r="F225" s="34" t="s">
        <v>122</v>
      </c>
      <c r="G225" s="36">
        <v>335.4</v>
      </c>
      <c r="H225" s="51">
        <v>7.84</v>
      </c>
      <c r="I225" s="52">
        <f t="shared" ref="I225:I233" si="33">ROUND(H225*G225,2)</f>
        <v>2629.54</v>
      </c>
    </row>
    <row r="226" spans="2:9" ht="36" customHeight="1" x14ac:dyDescent="0.2">
      <c r="B226" s="46" t="s">
        <v>599</v>
      </c>
      <c r="C226" s="34" t="s">
        <v>600</v>
      </c>
      <c r="D226" s="34" t="s">
        <v>72</v>
      </c>
      <c r="E226" s="240" t="s">
        <v>601</v>
      </c>
      <c r="F226" s="34" t="s">
        <v>122</v>
      </c>
      <c r="G226" s="36">
        <v>159.88</v>
      </c>
      <c r="H226" s="51">
        <v>10.86</v>
      </c>
      <c r="I226" s="52">
        <f t="shared" si="33"/>
        <v>1736.3</v>
      </c>
    </row>
    <row r="227" spans="2:9" ht="36" customHeight="1" x14ac:dyDescent="0.2">
      <c r="B227" s="46" t="s">
        <v>602</v>
      </c>
      <c r="C227" s="34" t="s">
        <v>603</v>
      </c>
      <c r="D227" s="34" t="s">
        <v>72</v>
      </c>
      <c r="E227" s="240" t="s">
        <v>604</v>
      </c>
      <c r="F227" s="34" t="s">
        <v>122</v>
      </c>
      <c r="G227" s="36">
        <v>42.8</v>
      </c>
      <c r="H227" s="51">
        <v>10.23</v>
      </c>
      <c r="I227" s="52">
        <f t="shared" si="33"/>
        <v>437.84</v>
      </c>
    </row>
    <row r="228" spans="2:9" ht="24" customHeight="1" x14ac:dyDescent="0.2">
      <c r="B228" s="46" t="s">
        <v>605</v>
      </c>
      <c r="C228" s="34" t="s">
        <v>606</v>
      </c>
      <c r="D228" s="34" t="s">
        <v>72</v>
      </c>
      <c r="E228" s="240" t="s">
        <v>607</v>
      </c>
      <c r="F228" s="34" t="s">
        <v>122</v>
      </c>
      <c r="G228" s="36">
        <v>23.1</v>
      </c>
      <c r="H228" s="51">
        <v>6.3</v>
      </c>
      <c r="I228" s="52">
        <f t="shared" si="33"/>
        <v>145.53</v>
      </c>
    </row>
    <row r="229" spans="2:9" ht="24" customHeight="1" x14ac:dyDescent="0.2">
      <c r="B229" s="46" t="s">
        <v>608</v>
      </c>
      <c r="C229" s="34" t="s">
        <v>609</v>
      </c>
      <c r="D229" s="34" t="s">
        <v>72</v>
      </c>
      <c r="E229" s="240" t="s">
        <v>610</v>
      </c>
      <c r="F229" s="34" t="s">
        <v>122</v>
      </c>
      <c r="G229" s="36">
        <v>20.74</v>
      </c>
      <c r="H229" s="51">
        <v>9.66</v>
      </c>
      <c r="I229" s="52">
        <f t="shared" si="33"/>
        <v>200.35</v>
      </c>
    </row>
    <row r="230" spans="2:9" ht="24" customHeight="1" x14ac:dyDescent="0.2">
      <c r="B230" s="46" t="s">
        <v>611</v>
      </c>
      <c r="C230" s="34" t="s">
        <v>612</v>
      </c>
      <c r="D230" s="34" t="s">
        <v>59</v>
      </c>
      <c r="E230" s="240" t="s">
        <v>613</v>
      </c>
      <c r="F230" s="34" t="s">
        <v>122</v>
      </c>
      <c r="G230" s="36">
        <v>21.58</v>
      </c>
      <c r="H230" s="51">
        <v>53.25</v>
      </c>
      <c r="I230" s="52">
        <f t="shared" si="33"/>
        <v>1149.1400000000001</v>
      </c>
    </row>
    <row r="231" spans="2:9" ht="24" customHeight="1" x14ac:dyDescent="0.2">
      <c r="B231" s="46" t="s">
        <v>614</v>
      </c>
      <c r="C231" s="34" t="s">
        <v>615</v>
      </c>
      <c r="D231" s="34" t="s">
        <v>59</v>
      </c>
      <c r="E231" s="240" t="s">
        <v>616</v>
      </c>
      <c r="F231" s="34" t="s">
        <v>122</v>
      </c>
      <c r="G231" s="36">
        <v>8.4</v>
      </c>
      <c r="H231" s="51">
        <v>47.65</v>
      </c>
      <c r="I231" s="52">
        <f t="shared" si="33"/>
        <v>400.26</v>
      </c>
    </row>
    <row r="232" spans="2:9" ht="24" customHeight="1" x14ac:dyDescent="0.2">
      <c r="B232" s="46" t="s">
        <v>617</v>
      </c>
      <c r="C232" s="34" t="s">
        <v>1541</v>
      </c>
      <c r="D232" s="34" t="s">
        <v>59</v>
      </c>
      <c r="E232" s="240" t="s">
        <v>619</v>
      </c>
      <c r="F232" s="34" t="s">
        <v>122</v>
      </c>
      <c r="G232" s="36">
        <v>3.75</v>
      </c>
      <c r="H232" s="51">
        <v>37.659999999999997</v>
      </c>
      <c r="I232" s="52">
        <f t="shared" si="33"/>
        <v>141.22999999999999</v>
      </c>
    </row>
    <row r="233" spans="2:9" ht="24" customHeight="1" x14ac:dyDescent="0.2">
      <c r="B233" s="46" t="s">
        <v>620</v>
      </c>
      <c r="C233" s="34" t="s">
        <v>1542</v>
      </c>
      <c r="D233" s="34" t="s">
        <v>59</v>
      </c>
      <c r="E233" s="240" t="s">
        <v>621</v>
      </c>
      <c r="F233" s="34" t="s">
        <v>122</v>
      </c>
      <c r="G233" s="36">
        <v>32.700000000000003</v>
      </c>
      <c r="H233" s="51">
        <v>41.68</v>
      </c>
      <c r="I233" s="52">
        <f t="shared" si="33"/>
        <v>1362.94</v>
      </c>
    </row>
    <row r="234" spans="2:9" ht="24" customHeight="1" x14ac:dyDescent="0.2">
      <c r="B234" s="45" t="s">
        <v>622</v>
      </c>
      <c r="C234" s="64"/>
      <c r="D234" s="64"/>
      <c r="E234" s="239" t="s">
        <v>623</v>
      </c>
      <c r="F234" s="239"/>
      <c r="G234" s="32"/>
      <c r="H234" s="49"/>
      <c r="I234" s="50">
        <f>SUM(I235:I240)</f>
        <v>13871.939999999999</v>
      </c>
    </row>
    <row r="235" spans="2:9" ht="36" customHeight="1" x14ac:dyDescent="0.2">
      <c r="B235" s="46" t="s">
        <v>624</v>
      </c>
      <c r="C235" s="34" t="s">
        <v>625</v>
      </c>
      <c r="D235" s="34" t="s">
        <v>72</v>
      </c>
      <c r="E235" s="240" t="s">
        <v>626</v>
      </c>
      <c r="F235" s="34" t="s">
        <v>122</v>
      </c>
      <c r="G235" s="36">
        <v>2014.92</v>
      </c>
      <c r="H235" s="51">
        <v>2.8</v>
      </c>
      <c r="I235" s="52">
        <f t="shared" ref="I235:I240" si="34">ROUND(H235*G235,2)</f>
        <v>5641.78</v>
      </c>
    </row>
    <row r="236" spans="2:9" ht="36" customHeight="1" x14ac:dyDescent="0.2">
      <c r="B236" s="46" t="s">
        <v>627</v>
      </c>
      <c r="C236" s="34" t="s">
        <v>628</v>
      </c>
      <c r="D236" s="34" t="s">
        <v>72</v>
      </c>
      <c r="E236" s="240" t="s">
        <v>629</v>
      </c>
      <c r="F236" s="34" t="s">
        <v>122</v>
      </c>
      <c r="G236" s="36">
        <v>413.88</v>
      </c>
      <c r="H236" s="51">
        <v>4.49</v>
      </c>
      <c r="I236" s="52">
        <f t="shared" si="34"/>
        <v>1858.32</v>
      </c>
    </row>
    <row r="237" spans="2:9" ht="36" customHeight="1" x14ac:dyDescent="0.2">
      <c r="B237" s="46" t="s">
        <v>630</v>
      </c>
      <c r="C237" s="34" t="s">
        <v>631</v>
      </c>
      <c r="D237" s="34" t="s">
        <v>72</v>
      </c>
      <c r="E237" s="240" t="s">
        <v>632</v>
      </c>
      <c r="F237" s="34" t="s">
        <v>122</v>
      </c>
      <c r="G237" s="36">
        <v>454.87</v>
      </c>
      <c r="H237" s="51">
        <v>6.12</v>
      </c>
      <c r="I237" s="52">
        <f t="shared" si="34"/>
        <v>2783.8</v>
      </c>
    </row>
    <row r="238" spans="2:9" ht="36" customHeight="1" x14ac:dyDescent="0.2">
      <c r="B238" s="46" t="s">
        <v>633</v>
      </c>
      <c r="C238" s="34" t="s">
        <v>634</v>
      </c>
      <c r="D238" s="34" t="s">
        <v>72</v>
      </c>
      <c r="E238" s="240" t="s">
        <v>635</v>
      </c>
      <c r="F238" s="34" t="s">
        <v>122</v>
      </c>
      <c r="G238" s="36">
        <v>20</v>
      </c>
      <c r="H238" s="51">
        <v>24.04</v>
      </c>
      <c r="I238" s="52">
        <f t="shared" si="34"/>
        <v>480.8</v>
      </c>
    </row>
    <row r="239" spans="2:9" ht="36" customHeight="1" x14ac:dyDescent="0.2">
      <c r="B239" s="46" t="s">
        <v>636</v>
      </c>
      <c r="C239" s="34" t="s">
        <v>637</v>
      </c>
      <c r="D239" s="34" t="s">
        <v>72</v>
      </c>
      <c r="E239" s="240" t="s">
        <v>638</v>
      </c>
      <c r="F239" s="34" t="s">
        <v>122</v>
      </c>
      <c r="G239" s="36">
        <v>30</v>
      </c>
      <c r="H239" s="51">
        <v>46.01</v>
      </c>
      <c r="I239" s="52">
        <f t="shared" si="34"/>
        <v>1380.3</v>
      </c>
    </row>
    <row r="240" spans="2:9" ht="36" customHeight="1" x14ac:dyDescent="0.2">
      <c r="B240" s="46" t="s">
        <v>639</v>
      </c>
      <c r="C240" s="34" t="s">
        <v>640</v>
      </c>
      <c r="D240" s="34" t="s">
        <v>72</v>
      </c>
      <c r="E240" s="240" t="s">
        <v>641</v>
      </c>
      <c r="F240" s="34" t="s">
        <v>122</v>
      </c>
      <c r="G240" s="36">
        <v>1242.4000000000001</v>
      </c>
      <c r="H240" s="51">
        <v>1.39</v>
      </c>
      <c r="I240" s="52">
        <f t="shared" si="34"/>
        <v>1726.94</v>
      </c>
    </row>
    <row r="241" spans="2:9" ht="24" customHeight="1" x14ac:dyDescent="0.2">
      <c r="B241" s="45" t="s">
        <v>642</v>
      </c>
      <c r="C241" s="64"/>
      <c r="D241" s="64"/>
      <c r="E241" s="239" t="s">
        <v>643</v>
      </c>
      <c r="F241" s="239"/>
      <c r="G241" s="32"/>
      <c r="H241" s="49"/>
      <c r="I241" s="50">
        <f>SUM(I242:I259)</f>
        <v>8434.06</v>
      </c>
    </row>
    <row r="242" spans="2:9" ht="36" customHeight="1" x14ac:dyDescent="0.2">
      <c r="B242" s="46" t="s">
        <v>644</v>
      </c>
      <c r="C242" s="34" t="s">
        <v>645</v>
      </c>
      <c r="D242" s="34" t="s">
        <v>72</v>
      </c>
      <c r="E242" s="240" t="s">
        <v>646</v>
      </c>
      <c r="F242" s="34" t="s">
        <v>67</v>
      </c>
      <c r="G242" s="36">
        <v>51</v>
      </c>
      <c r="H242" s="51">
        <v>26.88</v>
      </c>
      <c r="I242" s="52">
        <f t="shared" ref="I242:I259" si="35">ROUND(H242*G242,2)</f>
        <v>1370.88</v>
      </c>
    </row>
    <row r="243" spans="2:9" ht="36" customHeight="1" x14ac:dyDescent="0.2">
      <c r="B243" s="46" t="s">
        <v>647</v>
      </c>
      <c r="C243" s="34" t="s">
        <v>648</v>
      </c>
      <c r="D243" s="34" t="s">
        <v>72</v>
      </c>
      <c r="E243" s="240" t="s">
        <v>649</v>
      </c>
      <c r="F243" s="34" t="s">
        <v>67</v>
      </c>
      <c r="G243" s="36">
        <v>7</v>
      </c>
      <c r="H243" s="51">
        <v>44.95</v>
      </c>
      <c r="I243" s="52">
        <f t="shared" si="35"/>
        <v>314.64999999999998</v>
      </c>
    </row>
    <row r="244" spans="2:9" ht="36" customHeight="1" x14ac:dyDescent="0.2">
      <c r="B244" s="46" t="s">
        <v>650</v>
      </c>
      <c r="C244" s="34" t="s">
        <v>651</v>
      </c>
      <c r="D244" s="34" t="s">
        <v>72</v>
      </c>
      <c r="E244" s="240" t="s">
        <v>652</v>
      </c>
      <c r="F244" s="34" t="s">
        <v>67</v>
      </c>
      <c r="G244" s="36">
        <v>20</v>
      </c>
      <c r="H244" s="51">
        <v>63.04</v>
      </c>
      <c r="I244" s="52">
        <f t="shared" si="35"/>
        <v>1260.8</v>
      </c>
    </row>
    <row r="245" spans="2:9" ht="36" customHeight="1" x14ac:dyDescent="0.2">
      <c r="B245" s="46" t="s">
        <v>653</v>
      </c>
      <c r="C245" s="34" t="s">
        <v>654</v>
      </c>
      <c r="D245" s="34" t="s">
        <v>72</v>
      </c>
      <c r="E245" s="240" t="s">
        <v>655</v>
      </c>
      <c r="F245" s="34" t="s">
        <v>67</v>
      </c>
      <c r="G245" s="36">
        <v>13</v>
      </c>
      <c r="H245" s="51">
        <v>11.98</v>
      </c>
      <c r="I245" s="52">
        <f t="shared" si="35"/>
        <v>155.74</v>
      </c>
    </row>
    <row r="246" spans="2:9" ht="36" customHeight="1" x14ac:dyDescent="0.2">
      <c r="B246" s="46" t="s">
        <v>656</v>
      </c>
      <c r="C246" s="34" t="s">
        <v>657</v>
      </c>
      <c r="D246" s="34" t="s">
        <v>72</v>
      </c>
      <c r="E246" s="240" t="s">
        <v>658</v>
      </c>
      <c r="F246" s="34" t="s">
        <v>67</v>
      </c>
      <c r="G246" s="36">
        <v>2</v>
      </c>
      <c r="H246" s="51">
        <v>36.85</v>
      </c>
      <c r="I246" s="52">
        <f t="shared" si="35"/>
        <v>73.7</v>
      </c>
    </row>
    <row r="247" spans="2:9" ht="36" customHeight="1" x14ac:dyDescent="0.2">
      <c r="B247" s="46" t="s">
        <v>659</v>
      </c>
      <c r="C247" s="34" t="s">
        <v>660</v>
      </c>
      <c r="D247" s="34" t="s">
        <v>72</v>
      </c>
      <c r="E247" s="240" t="s">
        <v>661</v>
      </c>
      <c r="F247" s="34" t="s">
        <v>67</v>
      </c>
      <c r="G247" s="36">
        <v>8</v>
      </c>
      <c r="H247" s="51">
        <v>60.25</v>
      </c>
      <c r="I247" s="52">
        <f t="shared" si="35"/>
        <v>482</v>
      </c>
    </row>
    <row r="248" spans="2:9" ht="36" customHeight="1" x14ac:dyDescent="0.2">
      <c r="B248" s="46" t="s">
        <v>662</v>
      </c>
      <c r="C248" s="34" t="s">
        <v>663</v>
      </c>
      <c r="D248" s="34" t="s">
        <v>72</v>
      </c>
      <c r="E248" s="240" t="s">
        <v>664</v>
      </c>
      <c r="F248" s="34" t="s">
        <v>67</v>
      </c>
      <c r="G248" s="36">
        <v>6</v>
      </c>
      <c r="H248" s="51">
        <v>43.09</v>
      </c>
      <c r="I248" s="52">
        <f t="shared" si="35"/>
        <v>258.54000000000002</v>
      </c>
    </row>
    <row r="249" spans="2:9" ht="36" customHeight="1" x14ac:dyDescent="0.2">
      <c r="B249" s="46" t="s">
        <v>665</v>
      </c>
      <c r="C249" s="34" t="s">
        <v>666</v>
      </c>
      <c r="D249" s="34" t="s">
        <v>72</v>
      </c>
      <c r="E249" s="240" t="s">
        <v>667</v>
      </c>
      <c r="F249" s="34" t="s">
        <v>67</v>
      </c>
      <c r="G249" s="36">
        <v>4</v>
      </c>
      <c r="H249" s="51">
        <v>25.95</v>
      </c>
      <c r="I249" s="52">
        <f t="shared" si="35"/>
        <v>103.8</v>
      </c>
    </row>
    <row r="250" spans="2:9" ht="36" customHeight="1" x14ac:dyDescent="0.2">
      <c r="B250" s="46" t="s">
        <v>668</v>
      </c>
      <c r="C250" s="34" t="s">
        <v>669</v>
      </c>
      <c r="D250" s="34" t="s">
        <v>72</v>
      </c>
      <c r="E250" s="240" t="s">
        <v>670</v>
      </c>
      <c r="F250" s="34" t="s">
        <v>67</v>
      </c>
      <c r="G250" s="36">
        <v>4</v>
      </c>
      <c r="H250" s="51">
        <v>37.92</v>
      </c>
      <c r="I250" s="52">
        <f t="shared" si="35"/>
        <v>151.68</v>
      </c>
    </row>
    <row r="251" spans="2:9" ht="36" customHeight="1" x14ac:dyDescent="0.2">
      <c r="B251" s="46" t="s">
        <v>671</v>
      </c>
      <c r="C251" s="34" t="s">
        <v>672</v>
      </c>
      <c r="D251" s="34" t="s">
        <v>59</v>
      </c>
      <c r="E251" s="240" t="s">
        <v>673</v>
      </c>
      <c r="F251" s="34" t="s">
        <v>67</v>
      </c>
      <c r="G251" s="36">
        <v>10</v>
      </c>
      <c r="H251" s="51">
        <v>69.31</v>
      </c>
      <c r="I251" s="52">
        <f t="shared" si="35"/>
        <v>693.1</v>
      </c>
    </row>
    <row r="252" spans="2:9" ht="36" customHeight="1" x14ac:dyDescent="0.2">
      <c r="B252" s="46" t="s">
        <v>674</v>
      </c>
      <c r="C252" s="34" t="s">
        <v>675</v>
      </c>
      <c r="D252" s="34" t="s">
        <v>72</v>
      </c>
      <c r="E252" s="240" t="s">
        <v>676</v>
      </c>
      <c r="F252" s="34" t="s">
        <v>67</v>
      </c>
      <c r="G252" s="36">
        <v>9</v>
      </c>
      <c r="H252" s="51">
        <v>21</v>
      </c>
      <c r="I252" s="52">
        <f t="shared" si="35"/>
        <v>189</v>
      </c>
    </row>
    <row r="253" spans="2:9" ht="24" customHeight="1" x14ac:dyDescent="0.2">
      <c r="B253" s="46" t="s">
        <v>677</v>
      </c>
      <c r="C253" s="34" t="s">
        <v>678</v>
      </c>
      <c r="D253" s="34" t="s">
        <v>72</v>
      </c>
      <c r="E253" s="240" t="s">
        <v>679</v>
      </c>
      <c r="F253" s="34" t="s">
        <v>67</v>
      </c>
      <c r="G253" s="36">
        <v>8</v>
      </c>
      <c r="H253" s="51">
        <v>39.35</v>
      </c>
      <c r="I253" s="52">
        <f t="shared" si="35"/>
        <v>314.8</v>
      </c>
    </row>
    <row r="254" spans="2:9" ht="36" customHeight="1" x14ac:dyDescent="0.2">
      <c r="B254" s="46" t="s">
        <v>680</v>
      </c>
      <c r="C254" s="34" t="s">
        <v>681</v>
      </c>
      <c r="D254" s="34" t="s">
        <v>72</v>
      </c>
      <c r="E254" s="240" t="s">
        <v>682</v>
      </c>
      <c r="F254" s="34" t="s">
        <v>67</v>
      </c>
      <c r="G254" s="36">
        <v>20</v>
      </c>
      <c r="H254" s="51">
        <v>20.02</v>
      </c>
      <c r="I254" s="52">
        <f t="shared" si="35"/>
        <v>400.4</v>
      </c>
    </row>
    <row r="255" spans="2:9" ht="36" customHeight="1" x14ac:dyDescent="0.2">
      <c r="B255" s="46" t="s">
        <v>683</v>
      </c>
      <c r="C255" s="34" t="s">
        <v>684</v>
      </c>
      <c r="D255" s="34" t="s">
        <v>72</v>
      </c>
      <c r="E255" s="240" t="s">
        <v>685</v>
      </c>
      <c r="F255" s="34" t="s">
        <v>67</v>
      </c>
      <c r="G255" s="36">
        <v>162</v>
      </c>
      <c r="H255" s="51">
        <v>11.31</v>
      </c>
      <c r="I255" s="52">
        <f t="shared" si="35"/>
        <v>1832.22</v>
      </c>
    </row>
    <row r="256" spans="2:9" ht="24" customHeight="1" x14ac:dyDescent="0.2">
      <c r="B256" s="46" t="s">
        <v>686</v>
      </c>
      <c r="C256" s="34" t="s">
        <v>687</v>
      </c>
      <c r="D256" s="34" t="s">
        <v>72</v>
      </c>
      <c r="E256" s="240" t="s">
        <v>688</v>
      </c>
      <c r="F256" s="34" t="s">
        <v>67</v>
      </c>
      <c r="G256" s="36">
        <v>31</v>
      </c>
      <c r="H256" s="51">
        <v>8.14</v>
      </c>
      <c r="I256" s="52">
        <f t="shared" si="35"/>
        <v>252.34</v>
      </c>
    </row>
    <row r="257" spans="2:9" ht="24" customHeight="1" x14ac:dyDescent="0.2">
      <c r="B257" s="46" t="s">
        <v>689</v>
      </c>
      <c r="C257" s="34" t="s">
        <v>690</v>
      </c>
      <c r="D257" s="34" t="s">
        <v>59</v>
      </c>
      <c r="E257" s="240" t="s">
        <v>691</v>
      </c>
      <c r="F257" s="34" t="s">
        <v>67</v>
      </c>
      <c r="G257" s="36">
        <v>1</v>
      </c>
      <c r="H257" s="51">
        <v>221.39</v>
      </c>
      <c r="I257" s="52">
        <f t="shared" si="35"/>
        <v>221.39</v>
      </c>
    </row>
    <row r="258" spans="2:9" ht="24" customHeight="1" x14ac:dyDescent="0.2">
      <c r="B258" s="46" t="s">
        <v>692</v>
      </c>
      <c r="C258" s="34" t="s">
        <v>693</v>
      </c>
      <c r="D258" s="34" t="s">
        <v>59</v>
      </c>
      <c r="E258" s="240" t="s">
        <v>694</v>
      </c>
      <c r="F258" s="34" t="s">
        <v>67</v>
      </c>
      <c r="G258" s="36">
        <v>1</v>
      </c>
      <c r="H258" s="51">
        <v>146.56</v>
      </c>
      <c r="I258" s="52">
        <f t="shared" si="35"/>
        <v>146.56</v>
      </c>
    </row>
    <row r="259" spans="2:9" ht="24" customHeight="1" x14ac:dyDescent="0.2">
      <c r="B259" s="46" t="s">
        <v>695</v>
      </c>
      <c r="C259" s="34" t="s">
        <v>696</v>
      </c>
      <c r="D259" s="34" t="s">
        <v>59</v>
      </c>
      <c r="E259" s="240" t="s">
        <v>697</v>
      </c>
      <c r="F259" s="34" t="s">
        <v>698</v>
      </c>
      <c r="G259" s="36">
        <v>3</v>
      </c>
      <c r="H259" s="51">
        <v>70.819999999999993</v>
      </c>
      <c r="I259" s="52">
        <f t="shared" si="35"/>
        <v>212.46</v>
      </c>
    </row>
    <row r="260" spans="2:9" ht="24" customHeight="1" x14ac:dyDescent="0.2">
      <c r="B260" s="45" t="s">
        <v>699</v>
      </c>
      <c r="C260" s="64"/>
      <c r="D260" s="64"/>
      <c r="E260" s="239" t="s">
        <v>700</v>
      </c>
      <c r="F260" s="239"/>
      <c r="G260" s="32"/>
      <c r="H260" s="49"/>
      <c r="I260" s="50">
        <f>SUM(I261:I272)</f>
        <v>3364.63</v>
      </c>
    </row>
    <row r="261" spans="2:9" ht="24" customHeight="1" x14ac:dyDescent="0.2">
      <c r="B261" s="46" t="s">
        <v>701</v>
      </c>
      <c r="C261" s="34" t="s">
        <v>702</v>
      </c>
      <c r="D261" s="34" t="s">
        <v>72</v>
      </c>
      <c r="E261" s="240" t="s">
        <v>703</v>
      </c>
      <c r="F261" s="34" t="s">
        <v>67</v>
      </c>
      <c r="G261" s="36">
        <v>3</v>
      </c>
      <c r="H261" s="51">
        <v>8.99</v>
      </c>
      <c r="I261" s="52">
        <f t="shared" ref="I261:I272" si="36">ROUND(H261*G261,2)</f>
        <v>26.97</v>
      </c>
    </row>
    <row r="262" spans="2:9" ht="24" customHeight="1" x14ac:dyDescent="0.2">
      <c r="B262" s="46" t="s">
        <v>704</v>
      </c>
      <c r="C262" s="34" t="s">
        <v>705</v>
      </c>
      <c r="D262" s="34" t="s">
        <v>72</v>
      </c>
      <c r="E262" s="240" t="s">
        <v>706</v>
      </c>
      <c r="F262" s="34" t="s">
        <v>67</v>
      </c>
      <c r="G262" s="36">
        <v>4</v>
      </c>
      <c r="H262" s="51">
        <v>44.52</v>
      </c>
      <c r="I262" s="52">
        <f t="shared" si="36"/>
        <v>178.08</v>
      </c>
    </row>
    <row r="263" spans="2:9" ht="24" customHeight="1" x14ac:dyDescent="0.2">
      <c r="B263" s="46" t="s">
        <v>707</v>
      </c>
      <c r="C263" s="34" t="s">
        <v>708</v>
      </c>
      <c r="D263" s="34" t="s">
        <v>59</v>
      </c>
      <c r="E263" s="240" t="s">
        <v>709</v>
      </c>
      <c r="F263" s="34" t="s">
        <v>67</v>
      </c>
      <c r="G263" s="36">
        <v>2</v>
      </c>
      <c r="H263" s="51">
        <v>9.49</v>
      </c>
      <c r="I263" s="52">
        <f t="shared" si="36"/>
        <v>18.98</v>
      </c>
    </row>
    <row r="264" spans="2:9" ht="24" customHeight="1" x14ac:dyDescent="0.2">
      <c r="B264" s="46" t="s">
        <v>710</v>
      </c>
      <c r="C264" s="34" t="s">
        <v>711</v>
      </c>
      <c r="D264" s="34" t="s">
        <v>59</v>
      </c>
      <c r="E264" s="240" t="s">
        <v>712</v>
      </c>
      <c r="F264" s="34" t="s">
        <v>67</v>
      </c>
      <c r="G264" s="36">
        <v>5</v>
      </c>
      <c r="H264" s="51">
        <v>45.46</v>
      </c>
      <c r="I264" s="52">
        <f t="shared" si="36"/>
        <v>227.3</v>
      </c>
    </row>
    <row r="265" spans="2:9" ht="24" customHeight="1" x14ac:dyDescent="0.2">
      <c r="B265" s="46" t="s">
        <v>713</v>
      </c>
      <c r="C265" s="34" t="s">
        <v>714</v>
      </c>
      <c r="D265" s="34" t="s">
        <v>72</v>
      </c>
      <c r="E265" s="240" t="s">
        <v>715</v>
      </c>
      <c r="F265" s="34" t="s">
        <v>67</v>
      </c>
      <c r="G265" s="36">
        <v>4</v>
      </c>
      <c r="H265" s="51">
        <v>10.35</v>
      </c>
      <c r="I265" s="52">
        <f t="shared" si="36"/>
        <v>41.4</v>
      </c>
    </row>
    <row r="266" spans="2:9" ht="24" customHeight="1" x14ac:dyDescent="0.2">
      <c r="B266" s="46" t="s">
        <v>716</v>
      </c>
      <c r="C266" s="34" t="s">
        <v>717</v>
      </c>
      <c r="D266" s="34" t="s">
        <v>72</v>
      </c>
      <c r="E266" s="240" t="s">
        <v>718</v>
      </c>
      <c r="F266" s="34" t="s">
        <v>67</v>
      </c>
      <c r="G266" s="36">
        <v>2</v>
      </c>
      <c r="H266" s="51">
        <v>10.35</v>
      </c>
      <c r="I266" s="52">
        <f t="shared" si="36"/>
        <v>20.7</v>
      </c>
    </row>
    <row r="267" spans="2:9" ht="24" customHeight="1" x14ac:dyDescent="0.2">
      <c r="B267" s="46" t="s">
        <v>719</v>
      </c>
      <c r="C267" s="34" t="s">
        <v>720</v>
      </c>
      <c r="D267" s="34" t="s">
        <v>72</v>
      </c>
      <c r="E267" s="240" t="s">
        <v>721</v>
      </c>
      <c r="F267" s="34" t="s">
        <v>67</v>
      </c>
      <c r="G267" s="36">
        <v>4</v>
      </c>
      <c r="H267" s="51">
        <v>49.38</v>
      </c>
      <c r="I267" s="52">
        <f t="shared" si="36"/>
        <v>197.52</v>
      </c>
    </row>
    <row r="268" spans="2:9" ht="24" customHeight="1" x14ac:dyDescent="0.2">
      <c r="B268" s="46" t="s">
        <v>722</v>
      </c>
      <c r="C268" s="34" t="s">
        <v>723</v>
      </c>
      <c r="D268" s="34" t="s">
        <v>59</v>
      </c>
      <c r="E268" s="240" t="s">
        <v>724</v>
      </c>
      <c r="F268" s="34" t="s">
        <v>67</v>
      </c>
      <c r="G268" s="36">
        <v>4</v>
      </c>
      <c r="H268" s="51">
        <v>143.22</v>
      </c>
      <c r="I268" s="52">
        <f t="shared" si="36"/>
        <v>572.88</v>
      </c>
    </row>
    <row r="269" spans="2:9" ht="24" customHeight="1" x14ac:dyDescent="0.2">
      <c r="B269" s="46" t="s">
        <v>725</v>
      </c>
      <c r="C269" s="34" t="s">
        <v>726</v>
      </c>
      <c r="D269" s="34" t="s">
        <v>59</v>
      </c>
      <c r="E269" s="240" t="s">
        <v>727</v>
      </c>
      <c r="F269" s="34" t="s">
        <v>67</v>
      </c>
      <c r="G269" s="36">
        <v>1</v>
      </c>
      <c r="H269" s="51">
        <v>924.37</v>
      </c>
      <c r="I269" s="52">
        <f t="shared" si="36"/>
        <v>924.37</v>
      </c>
    </row>
    <row r="270" spans="2:9" ht="24" customHeight="1" x14ac:dyDescent="0.2">
      <c r="B270" s="46" t="s">
        <v>728</v>
      </c>
      <c r="C270" s="34" t="s">
        <v>729</v>
      </c>
      <c r="D270" s="34" t="s">
        <v>59</v>
      </c>
      <c r="E270" s="240" t="s">
        <v>730</v>
      </c>
      <c r="F270" s="34" t="s">
        <v>67</v>
      </c>
      <c r="G270" s="36">
        <v>4</v>
      </c>
      <c r="H270" s="51">
        <v>129.68</v>
      </c>
      <c r="I270" s="52">
        <f t="shared" si="36"/>
        <v>518.72</v>
      </c>
    </row>
    <row r="271" spans="2:9" ht="36" customHeight="1" x14ac:dyDescent="0.2">
      <c r="B271" s="46" t="s">
        <v>731</v>
      </c>
      <c r="C271" s="34" t="s">
        <v>732</v>
      </c>
      <c r="D271" s="34" t="s">
        <v>72</v>
      </c>
      <c r="E271" s="240" t="s">
        <v>733</v>
      </c>
      <c r="F271" s="34" t="s">
        <v>67</v>
      </c>
      <c r="G271" s="36">
        <v>2</v>
      </c>
      <c r="H271" s="51">
        <v>287.04000000000002</v>
      </c>
      <c r="I271" s="52">
        <f t="shared" si="36"/>
        <v>574.08000000000004</v>
      </c>
    </row>
    <row r="272" spans="2:9" ht="24" customHeight="1" x14ac:dyDescent="0.2">
      <c r="B272" s="46" t="s">
        <v>734</v>
      </c>
      <c r="C272" s="34" t="s">
        <v>735</v>
      </c>
      <c r="D272" s="34" t="s">
        <v>59</v>
      </c>
      <c r="E272" s="240" t="s">
        <v>736</v>
      </c>
      <c r="F272" s="34" t="s">
        <v>67</v>
      </c>
      <c r="G272" s="36">
        <v>3</v>
      </c>
      <c r="H272" s="51">
        <v>21.21</v>
      </c>
      <c r="I272" s="52">
        <f t="shared" si="36"/>
        <v>63.63</v>
      </c>
    </row>
    <row r="273" spans="2:9" ht="24" customHeight="1" x14ac:dyDescent="0.2">
      <c r="B273" s="45" t="s">
        <v>737</v>
      </c>
      <c r="C273" s="64"/>
      <c r="D273" s="64"/>
      <c r="E273" s="239" t="s">
        <v>738</v>
      </c>
      <c r="F273" s="239"/>
      <c r="G273" s="32"/>
      <c r="H273" s="49"/>
      <c r="I273" s="50">
        <f>SUM(I274:I275)</f>
        <v>2427.41</v>
      </c>
    </row>
    <row r="274" spans="2:9" ht="36" customHeight="1" x14ac:dyDescent="0.2">
      <c r="B274" s="46" t="s">
        <v>739</v>
      </c>
      <c r="C274" s="34" t="s">
        <v>740</v>
      </c>
      <c r="D274" s="34" t="s">
        <v>59</v>
      </c>
      <c r="E274" s="240" t="s">
        <v>741</v>
      </c>
      <c r="F274" s="34" t="s">
        <v>67</v>
      </c>
      <c r="G274" s="36">
        <v>1</v>
      </c>
      <c r="H274" s="51">
        <v>1347.98</v>
      </c>
      <c r="I274" s="52">
        <f t="shared" ref="I274:I275" si="37">ROUND(H274*G274,2)</f>
        <v>1347.98</v>
      </c>
    </row>
    <row r="275" spans="2:9" ht="36" customHeight="1" x14ac:dyDescent="0.2">
      <c r="B275" s="46" t="s">
        <v>742</v>
      </c>
      <c r="C275" s="34" t="s">
        <v>743</v>
      </c>
      <c r="D275" s="34" t="s">
        <v>59</v>
      </c>
      <c r="E275" s="240" t="s">
        <v>744</v>
      </c>
      <c r="F275" s="34" t="s">
        <v>67</v>
      </c>
      <c r="G275" s="36">
        <v>1</v>
      </c>
      <c r="H275" s="51">
        <v>1079.43</v>
      </c>
      <c r="I275" s="52">
        <f t="shared" si="37"/>
        <v>1079.43</v>
      </c>
    </row>
    <row r="276" spans="2:9" ht="24" customHeight="1" x14ac:dyDescent="0.2">
      <c r="B276" s="45" t="s">
        <v>745</v>
      </c>
      <c r="C276" s="64"/>
      <c r="D276" s="64"/>
      <c r="E276" s="239" t="s">
        <v>746</v>
      </c>
      <c r="F276" s="239"/>
      <c r="G276" s="32"/>
      <c r="H276" s="49"/>
      <c r="I276" s="50">
        <f>SUM(I277)</f>
        <v>1226.67</v>
      </c>
    </row>
    <row r="277" spans="2:9" ht="36" customHeight="1" x14ac:dyDescent="0.2">
      <c r="B277" s="46" t="s">
        <v>747</v>
      </c>
      <c r="C277" s="34" t="s">
        <v>748</v>
      </c>
      <c r="D277" s="34" t="s">
        <v>59</v>
      </c>
      <c r="E277" s="240" t="s">
        <v>749</v>
      </c>
      <c r="F277" s="34" t="s">
        <v>67</v>
      </c>
      <c r="G277" s="36">
        <v>31</v>
      </c>
      <c r="H277" s="51">
        <v>39.57</v>
      </c>
      <c r="I277" s="52">
        <f t="shared" ref="I277" si="38">ROUND(H277*G277,2)</f>
        <v>1226.67</v>
      </c>
    </row>
    <row r="278" spans="2:9" ht="24" customHeight="1" x14ac:dyDescent="0.2">
      <c r="B278" s="45" t="s">
        <v>750</v>
      </c>
      <c r="C278" s="64"/>
      <c r="D278" s="64"/>
      <c r="E278" s="239" t="s">
        <v>751</v>
      </c>
      <c r="F278" s="239"/>
      <c r="G278" s="32"/>
      <c r="H278" s="49"/>
      <c r="I278" s="50">
        <f>SUM(I279:I284)</f>
        <v>7311.91</v>
      </c>
    </row>
    <row r="279" spans="2:9" ht="24" customHeight="1" x14ac:dyDescent="0.2">
      <c r="B279" s="46" t="s">
        <v>752</v>
      </c>
      <c r="C279" s="34" t="s">
        <v>753</v>
      </c>
      <c r="D279" s="34" t="s">
        <v>59</v>
      </c>
      <c r="E279" s="240" t="s">
        <v>754</v>
      </c>
      <c r="F279" s="34" t="s">
        <v>67</v>
      </c>
      <c r="G279" s="36">
        <v>1</v>
      </c>
      <c r="H279" s="51">
        <v>1481.25</v>
      </c>
      <c r="I279" s="52">
        <f t="shared" ref="I279:I284" si="39">ROUND(H279*G279,2)</f>
        <v>1481.25</v>
      </c>
    </row>
    <row r="280" spans="2:9" ht="24" customHeight="1" x14ac:dyDescent="0.2">
      <c r="B280" s="46" t="s">
        <v>755</v>
      </c>
      <c r="C280" s="34" t="s">
        <v>756</v>
      </c>
      <c r="D280" s="34" t="s">
        <v>59</v>
      </c>
      <c r="E280" s="240" t="s">
        <v>757</v>
      </c>
      <c r="F280" s="34" t="s">
        <v>67</v>
      </c>
      <c r="G280" s="36">
        <v>1</v>
      </c>
      <c r="H280" s="51">
        <v>409.28</v>
      </c>
      <c r="I280" s="52">
        <f t="shared" si="39"/>
        <v>409.28</v>
      </c>
    </row>
    <row r="281" spans="2:9" ht="24" customHeight="1" x14ac:dyDescent="0.2">
      <c r="B281" s="46" t="s">
        <v>758</v>
      </c>
      <c r="C281" s="34" t="s">
        <v>759</v>
      </c>
      <c r="D281" s="34" t="s">
        <v>59</v>
      </c>
      <c r="E281" s="240" t="s">
        <v>760</v>
      </c>
      <c r="F281" s="34" t="s">
        <v>67</v>
      </c>
      <c r="G281" s="36">
        <v>1</v>
      </c>
      <c r="H281" s="51">
        <v>2344.35</v>
      </c>
      <c r="I281" s="52">
        <f t="shared" si="39"/>
        <v>2344.35</v>
      </c>
    </row>
    <row r="282" spans="2:9" ht="24" customHeight="1" x14ac:dyDescent="0.2">
      <c r="B282" s="46" t="s">
        <v>761</v>
      </c>
      <c r="C282" s="34" t="s">
        <v>762</v>
      </c>
      <c r="D282" s="34" t="s">
        <v>59</v>
      </c>
      <c r="E282" s="240" t="s">
        <v>763</v>
      </c>
      <c r="F282" s="34" t="s">
        <v>67</v>
      </c>
      <c r="G282" s="36">
        <v>1</v>
      </c>
      <c r="H282" s="51">
        <v>79.78</v>
      </c>
      <c r="I282" s="52">
        <f t="shared" si="39"/>
        <v>79.78</v>
      </c>
    </row>
    <row r="283" spans="2:9" ht="24" customHeight="1" x14ac:dyDescent="0.2">
      <c r="B283" s="46" t="s">
        <v>764</v>
      </c>
      <c r="C283" s="34" t="s">
        <v>765</v>
      </c>
      <c r="D283" s="34" t="s">
        <v>59</v>
      </c>
      <c r="E283" s="240" t="s">
        <v>766</v>
      </c>
      <c r="F283" s="34" t="s">
        <v>67</v>
      </c>
      <c r="G283" s="36">
        <v>1</v>
      </c>
      <c r="H283" s="51">
        <v>1219.79</v>
      </c>
      <c r="I283" s="52">
        <f t="shared" si="39"/>
        <v>1219.79</v>
      </c>
    </row>
    <row r="284" spans="2:9" ht="24" customHeight="1" x14ac:dyDescent="0.2">
      <c r="B284" s="46" t="s">
        <v>767</v>
      </c>
      <c r="C284" s="34" t="s">
        <v>768</v>
      </c>
      <c r="D284" s="34" t="s">
        <v>59</v>
      </c>
      <c r="E284" s="240" t="s">
        <v>769</v>
      </c>
      <c r="F284" s="34" t="s">
        <v>67</v>
      </c>
      <c r="G284" s="36">
        <v>1</v>
      </c>
      <c r="H284" s="51">
        <v>1777.46</v>
      </c>
      <c r="I284" s="52">
        <f t="shared" si="39"/>
        <v>1777.46</v>
      </c>
    </row>
    <row r="285" spans="2:9" ht="24" customHeight="1" x14ac:dyDescent="0.2">
      <c r="B285" s="45" t="s">
        <v>770</v>
      </c>
      <c r="C285" s="64"/>
      <c r="D285" s="64"/>
      <c r="E285" s="239" t="s">
        <v>771</v>
      </c>
      <c r="F285" s="239"/>
      <c r="G285" s="32"/>
      <c r="H285" s="49"/>
      <c r="I285" s="50">
        <f>SUM(I286:I287)</f>
        <v>4443.63</v>
      </c>
    </row>
    <row r="286" spans="2:9" ht="24" customHeight="1" x14ac:dyDescent="0.2">
      <c r="B286" s="46" t="s">
        <v>772</v>
      </c>
      <c r="C286" s="34" t="s">
        <v>773</v>
      </c>
      <c r="D286" s="34" t="s">
        <v>59</v>
      </c>
      <c r="E286" s="240" t="s">
        <v>774</v>
      </c>
      <c r="F286" s="34" t="s">
        <v>67</v>
      </c>
      <c r="G286" s="36">
        <v>1</v>
      </c>
      <c r="H286" s="51">
        <v>1076.6300000000001</v>
      </c>
      <c r="I286" s="52">
        <f t="shared" ref="I286:I287" si="40">ROUND(H286*G286,2)</f>
        <v>1076.6300000000001</v>
      </c>
    </row>
    <row r="287" spans="2:9" ht="24" customHeight="1" x14ac:dyDescent="0.2">
      <c r="B287" s="46" t="s">
        <v>775</v>
      </c>
      <c r="C287" s="34" t="s">
        <v>776</v>
      </c>
      <c r="D287" s="34" t="s">
        <v>59</v>
      </c>
      <c r="E287" s="240" t="s">
        <v>777</v>
      </c>
      <c r="F287" s="34" t="s">
        <v>67</v>
      </c>
      <c r="G287" s="36">
        <v>2</v>
      </c>
      <c r="H287" s="51">
        <v>1683.5</v>
      </c>
      <c r="I287" s="52">
        <f t="shared" si="40"/>
        <v>3367</v>
      </c>
    </row>
    <row r="288" spans="2:9" ht="24" customHeight="1" x14ac:dyDescent="0.2">
      <c r="B288" s="45" t="s">
        <v>778</v>
      </c>
      <c r="C288" s="64"/>
      <c r="D288" s="64"/>
      <c r="E288" s="239" t="s">
        <v>779</v>
      </c>
      <c r="F288" s="239"/>
      <c r="G288" s="32"/>
      <c r="H288" s="49"/>
      <c r="I288" s="50">
        <f>SUM(I289:I301)</f>
        <v>18291.21</v>
      </c>
    </row>
    <row r="289" spans="2:9" ht="24" customHeight="1" x14ac:dyDescent="0.2">
      <c r="B289" s="46" t="s">
        <v>780</v>
      </c>
      <c r="C289" s="34" t="s">
        <v>781</v>
      </c>
      <c r="D289" s="34" t="s">
        <v>72</v>
      </c>
      <c r="E289" s="240" t="s">
        <v>782</v>
      </c>
      <c r="F289" s="34" t="s">
        <v>122</v>
      </c>
      <c r="G289" s="36">
        <v>275</v>
      </c>
      <c r="H289" s="51">
        <v>29.56</v>
      </c>
      <c r="I289" s="52">
        <f t="shared" ref="I289:I301" si="41">ROUND(H289*G289,2)</f>
        <v>8129</v>
      </c>
    </row>
    <row r="290" spans="2:9" ht="24" customHeight="1" x14ac:dyDescent="0.2">
      <c r="B290" s="46" t="s">
        <v>783</v>
      </c>
      <c r="C290" s="34" t="s">
        <v>784</v>
      </c>
      <c r="D290" s="34" t="s">
        <v>72</v>
      </c>
      <c r="E290" s="240" t="s">
        <v>785</v>
      </c>
      <c r="F290" s="34" t="s">
        <v>122</v>
      </c>
      <c r="G290" s="36">
        <v>150</v>
      </c>
      <c r="H290" s="51">
        <v>41.83</v>
      </c>
      <c r="I290" s="52">
        <f t="shared" si="41"/>
        <v>6274.5</v>
      </c>
    </row>
    <row r="291" spans="2:9" ht="36" customHeight="1" x14ac:dyDescent="0.2">
      <c r="B291" s="46" t="s">
        <v>786</v>
      </c>
      <c r="C291" s="34" t="s">
        <v>787</v>
      </c>
      <c r="D291" s="34" t="s">
        <v>59</v>
      </c>
      <c r="E291" s="240" t="s">
        <v>788</v>
      </c>
      <c r="F291" s="34" t="s">
        <v>67</v>
      </c>
      <c r="G291" s="36">
        <v>8</v>
      </c>
      <c r="H291" s="51">
        <v>56.93</v>
      </c>
      <c r="I291" s="52">
        <f t="shared" si="41"/>
        <v>455.44</v>
      </c>
    </row>
    <row r="292" spans="2:9" ht="24" customHeight="1" x14ac:dyDescent="0.2">
      <c r="B292" s="46" t="s">
        <v>789</v>
      </c>
      <c r="C292" s="34" t="s">
        <v>790</v>
      </c>
      <c r="D292" s="34" t="s">
        <v>59</v>
      </c>
      <c r="E292" s="240" t="s">
        <v>791</v>
      </c>
      <c r="F292" s="34" t="s">
        <v>67</v>
      </c>
      <c r="G292" s="36">
        <v>32</v>
      </c>
      <c r="H292" s="51">
        <v>10.98</v>
      </c>
      <c r="I292" s="52">
        <f t="shared" si="41"/>
        <v>351.36</v>
      </c>
    </row>
    <row r="293" spans="2:9" ht="24" customHeight="1" x14ac:dyDescent="0.2">
      <c r="B293" s="46" t="s">
        <v>792</v>
      </c>
      <c r="C293" s="34" t="s">
        <v>793</v>
      </c>
      <c r="D293" s="34" t="s">
        <v>59</v>
      </c>
      <c r="E293" s="240" t="s">
        <v>794</v>
      </c>
      <c r="F293" s="34" t="s">
        <v>67</v>
      </c>
      <c r="G293" s="36">
        <v>20</v>
      </c>
      <c r="H293" s="51">
        <v>17.16</v>
      </c>
      <c r="I293" s="52">
        <f t="shared" si="41"/>
        <v>343.2</v>
      </c>
    </row>
    <row r="294" spans="2:9" ht="24" customHeight="1" x14ac:dyDescent="0.2">
      <c r="B294" s="46" t="s">
        <v>795</v>
      </c>
      <c r="C294" s="34" t="s">
        <v>796</v>
      </c>
      <c r="D294" s="34" t="s">
        <v>59</v>
      </c>
      <c r="E294" s="240" t="s">
        <v>797</v>
      </c>
      <c r="F294" s="34" t="s">
        <v>67</v>
      </c>
      <c r="G294" s="36">
        <v>1</v>
      </c>
      <c r="H294" s="51">
        <v>444.67</v>
      </c>
      <c r="I294" s="52">
        <f t="shared" si="41"/>
        <v>444.67</v>
      </c>
    </row>
    <row r="295" spans="2:9" ht="36" customHeight="1" x14ac:dyDescent="0.2">
      <c r="B295" s="46" t="s">
        <v>798</v>
      </c>
      <c r="C295" s="34" t="s">
        <v>799</v>
      </c>
      <c r="D295" s="34" t="s">
        <v>72</v>
      </c>
      <c r="E295" s="240" t="s">
        <v>800</v>
      </c>
      <c r="F295" s="34" t="s">
        <v>122</v>
      </c>
      <c r="G295" s="36">
        <v>1</v>
      </c>
      <c r="H295" s="51">
        <v>14.66</v>
      </c>
      <c r="I295" s="52">
        <f t="shared" si="41"/>
        <v>14.66</v>
      </c>
    </row>
    <row r="296" spans="2:9" ht="48" customHeight="1" x14ac:dyDescent="0.2">
      <c r="B296" s="46" t="s">
        <v>801</v>
      </c>
      <c r="C296" s="34" t="s">
        <v>802</v>
      </c>
      <c r="D296" s="34" t="s">
        <v>72</v>
      </c>
      <c r="E296" s="240" t="s">
        <v>803</v>
      </c>
      <c r="F296" s="34" t="s">
        <v>122</v>
      </c>
      <c r="G296" s="36">
        <v>1</v>
      </c>
      <c r="H296" s="51">
        <v>5.58</v>
      </c>
      <c r="I296" s="52">
        <f t="shared" si="41"/>
        <v>5.58</v>
      </c>
    </row>
    <row r="297" spans="2:9" ht="24" customHeight="1" x14ac:dyDescent="0.2">
      <c r="B297" s="46" t="s">
        <v>804</v>
      </c>
      <c r="C297" s="34" t="s">
        <v>805</v>
      </c>
      <c r="D297" s="34" t="s">
        <v>59</v>
      </c>
      <c r="E297" s="240" t="s">
        <v>806</v>
      </c>
      <c r="F297" s="34" t="s">
        <v>807</v>
      </c>
      <c r="G297" s="36">
        <v>9</v>
      </c>
      <c r="H297" s="51">
        <v>69.34</v>
      </c>
      <c r="I297" s="52">
        <f t="shared" si="41"/>
        <v>624.05999999999995</v>
      </c>
    </row>
    <row r="298" spans="2:9" ht="24" customHeight="1" x14ac:dyDescent="0.2">
      <c r="B298" s="46" t="s">
        <v>808</v>
      </c>
      <c r="C298" s="34" t="s">
        <v>809</v>
      </c>
      <c r="D298" s="34" t="s">
        <v>72</v>
      </c>
      <c r="E298" s="240" t="s">
        <v>810</v>
      </c>
      <c r="F298" s="34" t="s">
        <v>67</v>
      </c>
      <c r="G298" s="36">
        <v>13</v>
      </c>
      <c r="H298" s="51">
        <v>54.88</v>
      </c>
      <c r="I298" s="52">
        <f t="shared" si="41"/>
        <v>713.44</v>
      </c>
    </row>
    <row r="299" spans="2:9" ht="24" customHeight="1" x14ac:dyDescent="0.2">
      <c r="B299" s="46" t="s">
        <v>811</v>
      </c>
      <c r="C299" s="34" t="s">
        <v>812</v>
      </c>
      <c r="D299" s="34" t="s">
        <v>59</v>
      </c>
      <c r="E299" s="240" t="s">
        <v>813</v>
      </c>
      <c r="F299" s="34" t="s">
        <v>67</v>
      </c>
      <c r="G299" s="36">
        <v>13</v>
      </c>
      <c r="H299" s="51">
        <v>33.1</v>
      </c>
      <c r="I299" s="52">
        <f t="shared" si="41"/>
        <v>430.3</v>
      </c>
    </row>
    <row r="300" spans="2:9" ht="24" customHeight="1" x14ac:dyDescent="0.2">
      <c r="B300" s="46" t="s">
        <v>814</v>
      </c>
      <c r="C300" s="34" t="s">
        <v>815</v>
      </c>
      <c r="D300" s="34" t="s">
        <v>59</v>
      </c>
      <c r="E300" s="240" t="s">
        <v>816</v>
      </c>
      <c r="F300" s="34" t="s">
        <v>67</v>
      </c>
      <c r="G300" s="36">
        <v>20</v>
      </c>
      <c r="H300" s="51">
        <v>10.039999999999999</v>
      </c>
      <c r="I300" s="52">
        <f t="shared" si="41"/>
        <v>200.8</v>
      </c>
    </row>
    <row r="301" spans="2:9" ht="24" customHeight="1" x14ac:dyDescent="0.2">
      <c r="B301" s="46" t="s">
        <v>817</v>
      </c>
      <c r="C301" s="34" t="s">
        <v>818</v>
      </c>
      <c r="D301" s="34" t="s">
        <v>59</v>
      </c>
      <c r="E301" s="240" t="s">
        <v>819</v>
      </c>
      <c r="F301" s="34" t="s">
        <v>807</v>
      </c>
      <c r="G301" s="36">
        <v>20</v>
      </c>
      <c r="H301" s="51">
        <v>15.21</v>
      </c>
      <c r="I301" s="52">
        <f t="shared" si="41"/>
        <v>304.2</v>
      </c>
    </row>
    <row r="302" spans="2:9" ht="24" customHeight="1" x14ac:dyDescent="0.2">
      <c r="B302" s="45" t="s">
        <v>32</v>
      </c>
      <c r="C302" s="64"/>
      <c r="D302" s="64"/>
      <c r="E302" s="239" t="s">
        <v>33</v>
      </c>
      <c r="F302" s="239"/>
      <c r="G302" s="32"/>
      <c r="H302" s="49"/>
      <c r="I302" s="50">
        <f>SUM(I303)</f>
        <v>814.06</v>
      </c>
    </row>
    <row r="303" spans="2:9" ht="24" customHeight="1" x14ac:dyDescent="0.2">
      <c r="B303" s="88" t="s">
        <v>820</v>
      </c>
      <c r="C303" s="89" t="s">
        <v>821</v>
      </c>
      <c r="D303" s="89" t="s">
        <v>72</v>
      </c>
      <c r="E303" s="90" t="s">
        <v>822</v>
      </c>
      <c r="F303" s="89" t="s">
        <v>74</v>
      </c>
      <c r="G303" s="91">
        <v>311.89999999999998</v>
      </c>
      <c r="H303" s="92">
        <v>2.61</v>
      </c>
      <c r="I303" s="93">
        <f t="shared" ref="I303" si="42">ROUND(H303*G303,2)</f>
        <v>814.06</v>
      </c>
    </row>
    <row r="304" spans="2:9" x14ac:dyDescent="0.2">
      <c r="B304" s="55"/>
      <c r="C304" s="109"/>
      <c r="D304" s="109"/>
      <c r="E304" s="109"/>
      <c r="F304" s="109"/>
      <c r="G304" s="109"/>
      <c r="H304" s="109"/>
      <c r="I304" s="56"/>
    </row>
    <row r="305" spans="2:9" ht="19.5" customHeight="1" x14ac:dyDescent="0.2">
      <c r="B305" s="391"/>
      <c r="C305" s="392"/>
      <c r="D305" s="392"/>
      <c r="E305" s="67"/>
      <c r="F305" s="396" t="s">
        <v>34</v>
      </c>
      <c r="G305" s="396"/>
      <c r="H305" s="396"/>
      <c r="I305" s="69">
        <f>SUM(I11,I20,I43,I47,I66,I79,I82,I94,I104,I115,I133,I138,I207,I217,I302)</f>
        <v>555025.44000000006</v>
      </c>
    </row>
    <row r="306" spans="2:9" ht="19.5" customHeight="1" x14ac:dyDescent="0.2">
      <c r="B306" s="391"/>
      <c r="C306" s="392"/>
      <c r="D306" s="392"/>
      <c r="E306" s="57"/>
      <c r="F306" s="396" t="s">
        <v>35</v>
      </c>
      <c r="G306" s="396"/>
      <c r="H306" s="396"/>
      <c r="I306" s="69">
        <f>ROUND(I305*I7,2)</f>
        <v>126989.82</v>
      </c>
    </row>
    <row r="307" spans="2:9" ht="19.5" customHeight="1" x14ac:dyDescent="0.2">
      <c r="B307" s="391"/>
      <c r="C307" s="392"/>
      <c r="D307" s="392"/>
      <c r="E307" s="57"/>
      <c r="F307" s="396" t="s">
        <v>36</v>
      </c>
      <c r="G307" s="396"/>
      <c r="H307" s="396"/>
      <c r="I307" s="69">
        <f>I305+I306</f>
        <v>682015.26</v>
      </c>
    </row>
    <row r="308" spans="2:9" x14ac:dyDescent="0.2">
      <c r="B308" s="139"/>
      <c r="C308" s="140"/>
      <c r="D308" s="140"/>
      <c r="E308" s="140"/>
      <c r="F308" s="140"/>
      <c r="G308" s="140"/>
      <c r="H308" s="140"/>
      <c r="I308" s="141"/>
    </row>
  </sheetData>
  <mergeCells count="11">
    <mergeCell ref="C5:E5"/>
    <mergeCell ref="C4:E4"/>
    <mergeCell ref="C3:E3"/>
    <mergeCell ref="B306:D306"/>
    <mergeCell ref="B307:D307"/>
    <mergeCell ref="B9:I9"/>
    <mergeCell ref="B305:D305"/>
    <mergeCell ref="F305:H305"/>
    <mergeCell ref="F306:H306"/>
    <mergeCell ref="F307:H307"/>
    <mergeCell ref="C6:E6"/>
  </mergeCells>
  <phoneticPr fontId="25" type="noConversion"/>
  <printOptions horizontalCentered="1"/>
  <pageMargins left="0.51181102362204722" right="0.51181102362204722" top="1.1811023622047245" bottom="1.1023622047244095" header="0.51181102362204722" footer="0.51181102362204722"/>
  <pageSetup paperSize="9" scale="57" fitToHeight="0" orientation="portrait" r:id="rId1"/>
  <headerFooter>
    <oddHeader>&amp;L
CNPJ: 37.319.041/0001-55&amp;C&amp;G&amp;R
INSC. ESTADUAL: 00000005692610</oddHeader>
    <oddFooter xml:space="preserve">&amp;L &amp;CTOTAL Engenharia &amp; Comércio de Materiais de Construção Ltda.
+55 69 99229 6510
+55 69 99283 9999
total_engenharia@outlook.com </oddFooter>
  </headerFooter>
  <ignoredErrors>
    <ignoredError sqref="B11:H11 B12:H12" numberStoredAsText="1"/>
    <ignoredError sqref="I14 I21 I15 I13 I23:I24 I22 I16 I17:I19 I28 I25 I30 I29 I26:I27 I32 I31 I34:I36 I33 I38 I37 I40 I39 I42 I41 I47 I43 I49:I52 I48 I44:I46 I54:I55 I53 I57:I61 I56 I66 I62 I68:I69 I67 I63:I65 I71:I75 I70 I79 I76 I82 I80 I77:I78 I84:I86 I83 I81 E88 I87 I91 I90 E89 I94 I92 I96:I97 I95 I93 I99 I98 I101 I100 I104 I102 I106:I108 I105 I103 I110:I111 I109 I115 I112 I117:I122 I116 I113:I114 I124:I126 I123 I133 I127 I138 I134 I128:I132 I140:I141 I139 I135:I137 I143:I144 I142 I146:I152 I145 I154:I184 I153 I186:I189 I185 I191:I194 I190 I196 I195 I207 I197 I209 I208 I198:I206 I211:I213 I210 I217 I214 I219:I220 I218 I215:I216 I222:I223 I221 I225:I233 I224 I235:I240 I234 I242:I259 I241 I261:I272 I260 I274:I275 I273 I277 I276 I279:I284 I278 I286:I287 I285 I289:I301 I288 I303 I302 I20 I88 I89" formula="1"/>
    <ignoredError sqref="B217:H217 B207:H207 B138:H138 B133:H133 B115:H115 B104:H104 B94:H94 F89:H89 F88:H88 B88:D88 B82:H82 B79:H79 B66:H66 B47:H47 B28:H28 B21:H21 B20:H20 B303:H303 B289:H301 B302:H302 B286:H287 B288:H288 B279:H284 B285:H285 B277:H277 B278:H278 B274:H275 B276:H276 B261:H272 B273:H273 B242:H259 B260:H260 B235:H240 B241:H241 B225:H231 B234:H234 B222:H223 B224:H224 B219:H220 B221:H221 B215:H216 B218:H218 B211:H213 B214:H214 B209:H209 B210:H210 B198:H206 B208:H208 B196:H196 B197:H197 B191:H194 B195:H195 B186:H189 B190:H190 B154:H184 B185:H185 B146:H152 B153:H153 B143:H144 B145:H145 B140:H141 B142:H142 B135:H137 B139:H139 B128:H132 B134:H134 B124:H126 B127:H127 B117:H122 B123:H123 B113:H114 B116:H116 B110:H111 B112:H112 B106:H108 B109:H109 B103:H103 B105:H105 B101:H101 B102:H102 B99:H99 B100:H100 B96:H97 B98:H98 B93:H93 B95:H95 B91:H91 B92:H92 B89:D89 B90:H90 B84:H86 B87:H87 B81:H81 B83:H83 B77:H78 B80:H80 B71:H75 B76:H76 B68:H69 B70:H70 B63:H65 B67:H67 B57:H61 B62:H62 B54:H55 B56:H56 B49:H52 B53:H53 B44:H46 B48:H48 B42:H42 B43:H43 B40:H40 B41:H41 B38:H38 B39:H39 B34:H36 B37:H37 B32:H32 B33:H33 B30:H30 B31:H31 B26:H27 B29:H29 B23:H24 B25:H25 B17:H19 B16:H16 B22:H22 B14:H14 B13:H13 B15:H15 B232:B233 E232:H233" numberStoredAsText="1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39862-9605-4AD9-8F7B-15264CE27CC4}">
  <sheetPr>
    <pageSetUpPr fitToPage="1"/>
  </sheetPr>
  <dimension ref="B1:K2116"/>
  <sheetViews>
    <sheetView showOutlineSymbols="0" view="pageBreakPreview" zoomScale="70" zoomScaleNormal="70" zoomScaleSheetLayoutView="70" zoomScalePageLayoutView="40" workbookViewId="0">
      <selection activeCell="J3" sqref="J3:K7"/>
    </sheetView>
  </sheetViews>
  <sheetFormatPr defaultRowHeight="14.25" x14ac:dyDescent="0.2"/>
  <cols>
    <col min="1" max="1" width="9" style="26"/>
    <col min="2" max="2" width="12.375" style="26" customWidth="1"/>
    <col min="3" max="3" width="12" style="26" bestFit="1" customWidth="1"/>
    <col min="4" max="4" width="10" style="26" bestFit="1" customWidth="1"/>
    <col min="5" max="5" width="60" style="26" bestFit="1" customWidth="1"/>
    <col min="6" max="6" width="15" style="26" bestFit="1" customWidth="1"/>
    <col min="7" max="8" width="12" style="26" bestFit="1" customWidth="1"/>
    <col min="9" max="9" width="14" style="26" bestFit="1" customWidth="1"/>
    <col min="10" max="10" width="13" style="26" bestFit="1" customWidth="1"/>
    <col min="11" max="11" width="18.125" style="26" customWidth="1"/>
    <col min="12" max="16384" width="9" style="26"/>
  </cols>
  <sheetData>
    <row r="1" spans="2:11" ht="20.25" customHeight="1" x14ac:dyDescent="0.2"/>
    <row r="2" spans="2:11" ht="17.25" customHeight="1" x14ac:dyDescent="0.2">
      <c r="B2" s="6"/>
      <c r="C2" s="61"/>
      <c r="D2" s="62"/>
      <c r="E2" s="65"/>
      <c r="F2" s="40"/>
      <c r="G2" s="40"/>
      <c r="H2" s="40"/>
      <c r="I2" s="40"/>
      <c r="J2" s="40"/>
      <c r="K2" s="9"/>
    </row>
    <row r="3" spans="2:11" s="2" customFormat="1" ht="17.25" customHeight="1" x14ac:dyDescent="0.2">
      <c r="B3" s="10" t="s">
        <v>37</v>
      </c>
      <c r="C3" s="390" t="s">
        <v>38</v>
      </c>
      <c r="D3" s="390"/>
      <c r="E3" s="390"/>
      <c r="F3" s="20"/>
      <c r="G3" s="20"/>
      <c r="H3" s="20"/>
      <c r="I3" s="12"/>
      <c r="J3" s="13" t="s">
        <v>44</v>
      </c>
      <c r="K3" s="15" t="s">
        <v>827</v>
      </c>
    </row>
    <row r="4" spans="2:11" s="2" customFormat="1" ht="17.25" customHeight="1" x14ac:dyDescent="0.2">
      <c r="B4" s="10" t="s">
        <v>39</v>
      </c>
      <c r="C4" s="390" t="s">
        <v>40</v>
      </c>
      <c r="D4" s="390"/>
      <c r="E4" s="390"/>
      <c r="F4" s="20"/>
      <c r="G4" s="20"/>
      <c r="H4" s="20"/>
      <c r="I4" s="12"/>
      <c r="J4" s="13" t="s">
        <v>45</v>
      </c>
      <c r="K4" s="14">
        <v>44075</v>
      </c>
    </row>
    <row r="5" spans="2:11" s="2" customFormat="1" ht="17.25" customHeight="1" x14ac:dyDescent="0.2">
      <c r="B5" s="10" t="s">
        <v>41</v>
      </c>
      <c r="C5" s="390" t="s">
        <v>42</v>
      </c>
      <c r="D5" s="390"/>
      <c r="E5" s="390"/>
      <c r="F5" s="20"/>
      <c r="G5" s="20"/>
      <c r="H5" s="20"/>
      <c r="I5" s="12"/>
      <c r="J5" s="13" t="s">
        <v>49</v>
      </c>
      <c r="K5" s="15" t="s">
        <v>46</v>
      </c>
    </row>
    <row r="6" spans="2:11" s="3" customFormat="1" ht="17.25" customHeight="1" x14ac:dyDescent="0.2">
      <c r="B6" s="10" t="s">
        <v>43</v>
      </c>
      <c r="C6" s="390">
        <v>44139</v>
      </c>
      <c r="D6" s="390"/>
      <c r="E6" s="390"/>
      <c r="F6" s="20"/>
      <c r="G6" s="20"/>
      <c r="H6" s="20"/>
      <c r="I6" s="12"/>
      <c r="J6" s="12"/>
      <c r="K6" s="15" t="s">
        <v>47</v>
      </c>
    </row>
    <row r="7" spans="2:11" s="3" customFormat="1" ht="17.25" customHeight="1" x14ac:dyDescent="0.2">
      <c r="B7" s="10"/>
      <c r="C7" s="16"/>
      <c r="D7" s="16"/>
      <c r="E7" s="39"/>
      <c r="F7" s="20"/>
      <c r="G7" s="20"/>
      <c r="H7" s="20"/>
      <c r="I7" s="12"/>
      <c r="J7" s="13" t="s">
        <v>48</v>
      </c>
      <c r="K7" s="60">
        <f>'BDI - NÃO DESONERADO'!G25</f>
        <v>0.2288</v>
      </c>
    </row>
    <row r="8" spans="2:11" s="3" customFormat="1" ht="15" x14ac:dyDescent="0.2">
      <c r="B8" s="21"/>
      <c r="C8" s="63"/>
      <c r="D8" s="63"/>
      <c r="E8" s="66"/>
      <c r="F8" s="41"/>
      <c r="G8" s="41"/>
      <c r="H8" s="41"/>
      <c r="I8" s="22"/>
      <c r="J8" s="22"/>
      <c r="K8" s="42"/>
    </row>
    <row r="9" spans="2:11" ht="30.75" customHeight="1" x14ac:dyDescent="0.2">
      <c r="B9" s="402" t="s">
        <v>848</v>
      </c>
      <c r="C9" s="387"/>
      <c r="D9" s="387"/>
      <c r="E9" s="387"/>
      <c r="F9" s="387"/>
      <c r="G9" s="387"/>
      <c r="H9" s="387"/>
      <c r="I9" s="387"/>
      <c r="J9" s="387"/>
      <c r="K9" s="388"/>
    </row>
    <row r="10" spans="2:11" ht="24" customHeight="1" x14ac:dyDescent="0.2">
      <c r="B10" s="85" t="s">
        <v>4</v>
      </c>
      <c r="C10" s="85"/>
      <c r="D10" s="85"/>
      <c r="E10" s="85" t="s">
        <v>5</v>
      </c>
      <c r="F10" s="85"/>
      <c r="G10" s="403"/>
      <c r="H10" s="403"/>
      <c r="I10" s="86"/>
      <c r="J10" s="85"/>
      <c r="K10" s="87"/>
    </row>
    <row r="11" spans="2:11" ht="24" customHeight="1" x14ac:dyDescent="0.2">
      <c r="B11" s="30" t="s">
        <v>55</v>
      </c>
      <c r="C11" s="30"/>
      <c r="D11" s="30"/>
      <c r="E11" s="30" t="s">
        <v>56</v>
      </c>
      <c r="F11" s="30"/>
      <c r="G11" s="397"/>
      <c r="H11" s="397"/>
      <c r="I11" s="31"/>
      <c r="J11" s="30"/>
      <c r="K11" s="32">
        <v>74947.320000000007</v>
      </c>
    </row>
    <row r="12" spans="2:11" ht="18" customHeight="1" x14ac:dyDescent="0.2">
      <c r="B12" s="27" t="s">
        <v>57</v>
      </c>
      <c r="C12" s="29" t="s">
        <v>50</v>
      </c>
      <c r="D12" s="27" t="s">
        <v>51</v>
      </c>
      <c r="E12" s="27" t="s">
        <v>2</v>
      </c>
      <c r="F12" s="398" t="s">
        <v>849</v>
      </c>
      <c r="G12" s="398"/>
      <c r="H12" s="28" t="s">
        <v>52</v>
      </c>
      <c r="I12" s="29" t="s">
        <v>53</v>
      </c>
      <c r="J12" s="29" t="s">
        <v>54</v>
      </c>
      <c r="K12" s="29" t="s">
        <v>3</v>
      </c>
    </row>
    <row r="13" spans="2:11" ht="24" customHeight="1" x14ac:dyDescent="0.2">
      <c r="B13" s="33" t="s">
        <v>850</v>
      </c>
      <c r="C13" s="35" t="s">
        <v>58</v>
      </c>
      <c r="D13" s="33" t="s">
        <v>59</v>
      </c>
      <c r="E13" s="33" t="s">
        <v>60</v>
      </c>
      <c r="F13" s="399" t="s">
        <v>851</v>
      </c>
      <c r="G13" s="399"/>
      <c r="H13" s="34" t="s">
        <v>61</v>
      </c>
      <c r="I13" s="70">
        <v>1</v>
      </c>
      <c r="J13" s="36">
        <v>18736.830000000002</v>
      </c>
      <c r="K13" s="36">
        <v>18736.830000000002</v>
      </c>
    </row>
    <row r="14" spans="2:11" ht="24" customHeight="1" x14ac:dyDescent="0.2">
      <c r="B14" s="71" t="s">
        <v>852</v>
      </c>
      <c r="C14" s="72" t="s">
        <v>853</v>
      </c>
      <c r="D14" s="71" t="s">
        <v>72</v>
      </c>
      <c r="E14" s="71" t="s">
        <v>854</v>
      </c>
      <c r="F14" s="400" t="s">
        <v>855</v>
      </c>
      <c r="G14" s="400"/>
      <c r="H14" s="73" t="s">
        <v>81</v>
      </c>
      <c r="I14" s="74">
        <v>1</v>
      </c>
      <c r="J14" s="75">
        <v>15402.7</v>
      </c>
      <c r="K14" s="75">
        <v>15402.7</v>
      </c>
    </row>
    <row r="15" spans="2:11" ht="24" customHeight="1" x14ac:dyDescent="0.2">
      <c r="B15" s="71" t="s">
        <v>852</v>
      </c>
      <c r="C15" s="72" t="s">
        <v>856</v>
      </c>
      <c r="D15" s="71" t="s">
        <v>72</v>
      </c>
      <c r="E15" s="71" t="s">
        <v>857</v>
      </c>
      <c r="F15" s="400" t="s">
        <v>855</v>
      </c>
      <c r="G15" s="400"/>
      <c r="H15" s="73" t="s">
        <v>81</v>
      </c>
      <c r="I15" s="74">
        <v>1</v>
      </c>
      <c r="J15" s="75">
        <v>3334.13</v>
      </c>
      <c r="K15" s="75">
        <v>3334.13</v>
      </c>
    </row>
    <row r="16" spans="2:11" x14ac:dyDescent="0.2">
      <c r="B16" s="76"/>
      <c r="C16" s="76"/>
      <c r="D16" s="76"/>
      <c r="E16" s="76"/>
      <c r="F16" s="76" t="s">
        <v>858</v>
      </c>
      <c r="G16" s="77">
        <v>8494.2691145999997</v>
      </c>
      <c r="H16" s="76" t="s">
        <v>859</v>
      </c>
      <c r="I16" s="77">
        <v>9781.15</v>
      </c>
      <c r="J16" s="76" t="s">
        <v>860</v>
      </c>
      <c r="K16" s="77">
        <v>18275.419999999998</v>
      </c>
    </row>
    <row r="17" spans="2:11" ht="30" customHeight="1" thickBot="1" x14ac:dyDescent="0.25">
      <c r="B17" s="37"/>
      <c r="C17" s="37"/>
      <c r="D17" s="37"/>
      <c r="E17" s="37"/>
      <c r="F17" s="37"/>
      <c r="G17" s="37"/>
      <c r="H17" s="37" t="s">
        <v>861</v>
      </c>
      <c r="I17" s="78">
        <v>4</v>
      </c>
      <c r="J17" s="37" t="s">
        <v>862</v>
      </c>
      <c r="K17" s="38">
        <v>74947.320000000007</v>
      </c>
    </row>
    <row r="18" spans="2:11" ht="0.95" customHeight="1" thickTop="1" x14ac:dyDescent="0.2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2:11" ht="24" customHeight="1" x14ac:dyDescent="0.2">
      <c r="B19" s="30" t="s">
        <v>62</v>
      </c>
      <c r="C19" s="30"/>
      <c r="D19" s="30"/>
      <c r="E19" s="30" t="s">
        <v>63</v>
      </c>
      <c r="F19" s="30"/>
      <c r="G19" s="397"/>
      <c r="H19" s="397"/>
      <c r="I19" s="31"/>
      <c r="J19" s="30"/>
      <c r="K19" s="32">
        <v>2022.57</v>
      </c>
    </row>
    <row r="20" spans="2:11" ht="18" customHeight="1" x14ac:dyDescent="0.2">
      <c r="B20" s="27" t="s">
        <v>64</v>
      </c>
      <c r="C20" s="29" t="s">
        <v>50</v>
      </c>
      <c r="D20" s="27" t="s">
        <v>51</v>
      </c>
      <c r="E20" s="27" t="s">
        <v>2</v>
      </c>
      <c r="F20" s="398" t="s">
        <v>849</v>
      </c>
      <c r="G20" s="398"/>
      <c r="H20" s="28" t="s">
        <v>52</v>
      </c>
      <c r="I20" s="29" t="s">
        <v>53</v>
      </c>
      <c r="J20" s="29" t="s">
        <v>54</v>
      </c>
      <c r="K20" s="29" t="s">
        <v>3</v>
      </c>
    </row>
    <row r="21" spans="2:11" ht="24" customHeight="1" x14ac:dyDescent="0.2">
      <c r="B21" s="33" t="s">
        <v>850</v>
      </c>
      <c r="C21" s="35" t="s">
        <v>65</v>
      </c>
      <c r="D21" s="33" t="s">
        <v>59</v>
      </c>
      <c r="E21" s="33" t="s">
        <v>66</v>
      </c>
      <c r="F21" s="399" t="s">
        <v>863</v>
      </c>
      <c r="G21" s="399"/>
      <c r="H21" s="34" t="s">
        <v>67</v>
      </c>
      <c r="I21" s="70">
        <v>1</v>
      </c>
      <c r="J21" s="36">
        <v>2022.57</v>
      </c>
      <c r="K21" s="36">
        <v>2022.57</v>
      </c>
    </row>
    <row r="22" spans="2:11" ht="24" customHeight="1" x14ac:dyDescent="0.2">
      <c r="B22" s="71" t="s">
        <v>852</v>
      </c>
      <c r="C22" s="72" t="s">
        <v>864</v>
      </c>
      <c r="D22" s="71" t="s">
        <v>72</v>
      </c>
      <c r="E22" s="71" t="s">
        <v>865</v>
      </c>
      <c r="F22" s="400" t="s">
        <v>855</v>
      </c>
      <c r="G22" s="400"/>
      <c r="H22" s="73" t="s">
        <v>866</v>
      </c>
      <c r="I22" s="74">
        <v>16.5</v>
      </c>
      <c r="J22" s="75">
        <v>22.3</v>
      </c>
      <c r="K22" s="75">
        <v>367.95</v>
      </c>
    </row>
    <row r="23" spans="2:11" ht="24" customHeight="1" x14ac:dyDescent="0.2">
      <c r="B23" s="71" t="s">
        <v>852</v>
      </c>
      <c r="C23" s="72" t="s">
        <v>867</v>
      </c>
      <c r="D23" s="71" t="s">
        <v>72</v>
      </c>
      <c r="E23" s="71" t="s">
        <v>868</v>
      </c>
      <c r="F23" s="400" t="s">
        <v>855</v>
      </c>
      <c r="G23" s="400"/>
      <c r="H23" s="73" t="s">
        <v>866</v>
      </c>
      <c r="I23" s="74">
        <v>16.5</v>
      </c>
      <c r="J23" s="75">
        <v>100.28</v>
      </c>
      <c r="K23" s="75">
        <v>1654.62</v>
      </c>
    </row>
    <row r="24" spans="2:11" x14ac:dyDescent="0.2">
      <c r="B24" s="76"/>
      <c r="C24" s="76"/>
      <c r="D24" s="76"/>
      <c r="E24" s="76"/>
      <c r="F24" s="76" t="s">
        <v>858</v>
      </c>
      <c r="G24" s="77">
        <v>924.19707181036483</v>
      </c>
      <c r="H24" s="76" t="s">
        <v>859</v>
      </c>
      <c r="I24" s="77">
        <v>1064.21</v>
      </c>
      <c r="J24" s="76" t="s">
        <v>860</v>
      </c>
      <c r="K24" s="77">
        <v>1988.41</v>
      </c>
    </row>
    <row r="25" spans="2:11" ht="30" customHeight="1" thickBot="1" x14ac:dyDescent="0.25">
      <c r="B25" s="37"/>
      <c r="C25" s="37"/>
      <c r="D25" s="37"/>
      <c r="E25" s="37"/>
      <c r="F25" s="37"/>
      <c r="G25" s="37"/>
      <c r="H25" s="37" t="s">
        <v>861</v>
      </c>
      <c r="I25" s="78">
        <v>1</v>
      </c>
      <c r="J25" s="37" t="s">
        <v>862</v>
      </c>
      <c r="K25" s="38">
        <v>2022.57</v>
      </c>
    </row>
    <row r="26" spans="2:11" ht="0.95" customHeight="1" thickTop="1" x14ac:dyDescent="0.2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 ht="24" customHeight="1" x14ac:dyDescent="0.2">
      <c r="B27" s="30" t="s">
        <v>68</v>
      </c>
      <c r="C27" s="30"/>
      <c r="D27" s="30"/>
      <c r="E27" s="30" t="s">
        <v>69</v>
      </c>
      <c r="F27" s="30"/>
      <c r="G27" s="397"/>
      <c r="H27" s="397"/>
      <c r="I27" s="31"/>
      <c r="J27" s="30"/>
      <c r="K27" s="32">
        <v>21373.08</v>
      </c>
    </row>
    <row r="28" spans="2:11" ht="18" customHeight="1" x14ac:dyDescent="0.2">
      <c r="B28" s="27" t="s">
        <v>70</v>
      </c>
      <c r="C28" s="29" t="s">
        <v>50</v>
      </c>
      <c r="D28" s="27" t="s">
        <v>51</v>
      </c>
      <c r="E28" s="27" t="s">
        <v>2</v>
      </c>
      <c r="F28" s="398" t="s">
        <v>849</v>
      </c>
      <c r="G28" s="398"/>
      <c r="H28" s="28" t="s">
        <v>52</v>
      </c>
      <c r="I28" s="29" t="s">
        <v>53</v>
      </c>
      <c r="J28" s="29" t="s">
        <v>54</v>
      </c>
      <c r="K28" s="29" t="s">
        <v>3</v>
      </c>
    </row>
    <row r="29" spans="2:11" ht="24" customHeight="1" x14ac:dyDescent="0.2">
      <c r="B29" s="33" t="s">
        <v>850</v>
      </c>
      <c r="C29" s="35" t="s">
        <v>71</v>
      </c>
      <c r="D29" s="33" t="s">
        <v>72</v>
      </c>
      <c r="E29" s="33" t="s">
        <v>73</v>
      </c>
      <c r="F29" s="399" t="s">
        <v>869</v>
      </c>
      <c r="G29" s="399"/>
      <c r="H29" s="34" t="s">
        <v>74</v>
      </c>
      <c r="I29" s="70">
        <v>1</v>
      </c>
      <c r="J29" s="36">
        <v>65.599999999999994</v>
      </c>
      <c r="K29" s="36">
        <v>65.599999999999994</v>
      </c>
    </row>
    <row r="30" spans="2:11" ht="36" customHeight="1" x14ac:dyDescent="0.2">
      <c r="B30" s="71" t="s">
        <v>852</v>
      </c>
      <c r="C30" s="72" t="s">
        <v>870</v>
      </c>
      <c r="D30" s="71" t="s">
        <v>72</v>
      </c>
      <c r="E30" s="71" t="s">
        <v>871</v>
      </c>
      <c r="F30" s="400" t="s">
        <v>872</v>
      </c>
      <c r="G30" s="400"/>
      <c r="H30" s="73" t="s">
        <v>873</v>
      </c>
      <c r="I30" s="74">
        <v>1.9099999999999999E-2</v>
      </c>
      <c r="J30" s="75">
        <v>22.22</v>
      </c>
      <c r="K30" s="75">
        <v>0.42</v>
      </c>
    </row>
    <row r="31" spans="2:11" ht="36" customHeight="1" x14ac:dyDescent="0.2">
      <c r="B31" s="71" t="s">
        <v>852</v>
      </c>
      <c r="C31" s="72" t="s">
        <v>874</v>
      </c>
      <c r="D31" s="71" t="s">
        <v>72</v>
      </c>
      <c r="E31" s="71" t="s">
        <v>875</v>
      </c>
      <c r="F31" s="400" t="s">
        <v>872</v>
      </c>
      <c r="G31" s="400"/>
      <c r="H31" s="73" t="s">
        <v>876</v>
      </c>
      <c r="I31" s="74">
        <v>4.4000000000000003E-3</v>
      </c>
      <c r="J31" s="75">
        <v>24.71</v>
      </c>
      <c r="K31" s="75">
        <v>0.1</v>
      </c>
    </row>
    <row r="32" spans="2:11" ht="36" customHeight="1" x14ac:dyDescent="0.2">
      <c r="B32" s="71" t="s">
        <v>852</v>
      </c>
      <c r="C32" s="72" t="s">
        <v>877</v>
      </c>
      <c r="D32" s="71" t="s">
        <v>72</v>
      </c>
      <c r="E32" s="71" t="s">
        <v>878</v>
      </c>
      <c r="F32" s="400" t="s">
        <v>879</v>
      </c>
      <c r="G32" s="400"/>
      <c r="H32" s="73" t="s">
        <v>97</v>
      </c>
      <c r="I32" s="74">
        <v>1.1999999999999999E-3</v>
      </c>
      <c r="J32" s="75">
        <v>452.69</v>
      </c>
      <c r="K32" s="75">
        <v>0.54</v>
      </c>
    </row>
    <row r="33" spans="2:11" ht="24" customHeight="1" x14ac:dyDescent="0.2">
      <c r="B33" s="71" t="s">
        <v>852</v>
      </c>
      <c r="C33" s="72" t="s">
        <v>880</v>
      </c>
      <c r="D33" s="71" t="s">
        <v>72</v>
      </c>
      <c r="E33" s="71" t="s">
        <v>881</v>
      </c>
      <c r="F33" s="400" t="s">
        <v>855</v>
      </c>
      <c r="G33" s="400"/>
      <c r="H33" s="73" t="s">
        <v>866</v>
      </c>
      <c r="I33" s="74">
        <v>0.56910000000000005</v>
      </c>
      <c r="J33" s="75">
        <v>19.920000000000002</v>
      </c>
      <c r="K33" s="75">
        <v>11.33</v>
      </c>
    </row>
    <row r="34" spans="2:11" ht="24" customHeight="1" x14ac:dyDescent="0.2">
      <c r="B34" s="71" t="s">
        <v>852</v>
      </c>
      <c r="C34" s="72" t="s">
        <v>882</v>
      </c>
      <c r="D34" s="71" t="s">
        <v>72</v>
      </c>
      <c r="E34" s="71" t="s">
        <v>883</v>
      </c>
      <c r="F34" s="400" t="s">
        <v>855</v>
      </c>
      <c r="G34" s="400"/>
      <c r="H34" s="73" t="s">
        <v>866</v>
      </c>
      <c r="I34" s="74">
        <v>0.18970000000000001</v>
      </c>
      <c r="J34" s="75">
        <v>16.72</v>
      </c>
      <c r="K34" s="75">
        <v>3.17</v>
      </c>
    </row>
    <row r="35" spans="2:11" ht="36" customHeight="1" x14ac:dyDescent="0.2">
      <c r="B35" s="80" t="s">
        <v>884</v>
      </c>
      <c r="C35" s="81" t="s">
        <v>885</v>
      </c>
      <c r="D35" s="80" t="s">
        <v>72</v>
      </c>
      <c r="E35" s="80" t="s">
        <v>886</v>
      </c>
      <c r="F35" s="401" t="s">
        <v>887</v>
      </c>
      <c r="G35" s="401"/>
      <c r="H35" s="82" t="s">
        <v>122</v>
      </c>
      <c r="I35" s="83">
        <v>1.2273000000000001</v>
      </c>
      <c r="J35" s="84">
        <v>7.35</v>
      </c>
      <c r="K35" s="84">
        <v>9.02</v>
      </c>
    </row>
    <row r="36" spans="2:11" ht="24" customHeight="1" x14ac:dyDescent="0.2">
      <c r="B36" s="80" t="s">
        <v>884</v>
      </c>
      <c r="C36" s="81" t="s">
        <v>888</v>
      </c>
      <c r="D36" s="80" t="s">
        <v>72</v>
      </c>
      <c r="E36" s="80" t="s">
        <v>889</v>
      </c>
      <c r="F36" s="401" t="s">
        <v>887</v>
      </c>
      <c r="G36" s="401"/>
      <c r="H36" s="82" t="s">
        <v>175</v>
      </c>
      <c r="I36" s="83">
        <v>4.2799999999999998E-2</v>
      </c>
      <c r="J36" s="84">
        <v>10.3</v>
      </c>
      <c r="K36" s="84">
        <v>0.44</v>
      </c>
    </row>
    <row r="37" spans="2:11" ht="24" customHeight="1" x14ac:dyDescent="0.2">
      <c r="B37" s="80" t="s">
        <v>884</v>
      </c>
      <c r="C37" s="81" t="s">
        <v>890</v>
      </c>
      <c r="D37" s="80" t="s">
        <v>72</v>
      </c>
      <c r="E37" s="80" t="s">
        <v>891</v>
      </c>
      <c r="F37" s="401" t="s">
        <v>887</v>
      </c>
      <c r="G37" s="401"/>
      <c r="H37" s="82" t="s">
        <v>122</v>
      </c>
      <c r="I37" s="83">
        <v>1</v>
      </c>
      <c r="J37" s="84">
        <v>16.309999999999999</v>
      </c>
      <c r="K37" s="84">
        <v>16.309999999999999</v>
      </c>
    </row>
    <row r="38" spans="2:11" ht="36" customHeight="1" x14ac:dyDescent="0.2">
      <c r="B38" s="80" t="s">
        <v>884</v>
      </c>
      <c r="C38" s="81" t="s">
        <v>892</v>
      </c>
      <c r="D38" s="80" t="s">
        <v>72</v>
      </c>
      <c r="E38" s="80" t="s">
        <v>893</v>
      </c>
      <c r="F38" s="401" t="s">
        <v>887</v>
      </c>
      <c r="G38" s="401"/>
      <c r="H38" s="82" t="s">
        <v>74</v>
      </c>
      <c r="I38" s="83">
        <v>0.58530000000000004</v>
      </c>
      <c r="J38" s="84">
        <v>41.48</v>
      </c>
      <c r="K38" s="84">
        <v>24.27</v>
      </c>
    </row>
    <row r="39" spans="2:11" x14ac:dyDescent="0.2">
      <c r="B39" s="76"/>
      <c r="C39" s="76"/>
      <c r="D39" s="76"/>
      <c r="E39" s="76"/>
      <c r="F39" s="76" t="s">
        <v>858</v>
      </c>
      <c r="G39" s="77">
        <v>5.3218684638624216</v>
      </c>
      <c r="H39" s="76" t="s">
        <v>859</v>
      </c>
      <c r="I39" s="77">
        <v>6.13</v>
      </c>
      <c r="J39" s="76" t="s">
        <v>860</v>
      </c>
      <c r="K39" s="77">
        <v>11.450000000000001</v>
      </c>
    </row>
    <row r="40" spans="2:11" ht="30" customHeight="1" thickBot="1" x14ac:dyDescent="0.25">
      <c r="B40" s="37"/>
      <c r="C40" s="37"/>
      <c r="D40" s="37"/>
      <c r="E40" s="37"/>
      <c r="F40" s="37"/>
      <c r="G40" s="37"/>
      <c r="H40" s="37" t="s">
        <v>861</v>
      </c>
      <c r="I40" s="78">
        <v>228</v>
      </c>
      <c r="J40" s="37" t="s">
        <v>862</v>
      </c>
      <c r="K40" s="38">
        <v>14956.8</v>
      </c>
    </row>
    <row r="41" spans="2:11" ht="0.95" customHeight="1" thickTop="1" x14ac:dyDescent="0.2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 ht="18" customHeight="1" x14ac:dyDescent="0.2">
      <c r="B42" s="27" t="s">
        <v>75</v>
      </c>
      <c r="C42" s="29" t="s">
        <v>50</v>
      </c>
      <c r="D42" s="27" t="s">
        <v>51</v>
      </c>
      <c r="E42" s="27" t="s">
        <v>2</v>
      </c>
      <c r="F42" s="398" t="s">
        <v>849</v>
      </c>
      <c r="G42" s="398"/>
      <c r="H42" s="28" t="s">
        <v>52</v>
      </c>
      <c r="I42" s="29" t="s">
        <v>53</v>
      </c>
      <c r="J42" s="29" t="s">
        <v>54</v>
      </c>
      <c r="K42" s="29" t="s">
        <v>3</v>
      </c>
    </row>
    <row r="43" spans="2:11" ht="24" customHeight="1" x14ac:dyDescent="0.2">
      <c r="B43" s="33" t="s">
        <v>850</v>
      </c>
      <c r="C43" s="35" t="s">
        <v>76</v>
      </c>
      <c r="D43" s="33" t="s">
        <v>72</v>
      </c>
      <c r="E43" s="33" t="s">
        <v>77</v>
      </c>
      <c r="F43" s="399" t="s">
        <v>869</v>
      </c>
      <c r="G43" s="399"/>
      <c r="H43" s="34" t="s">
        <v>74</v>
      </c>
      <c r="I43" s="70">
        <v>1</v>
      </c>
      <c r="J43" s="36">
        <v>373.38</v>
      </c>
      <c r="K43" s="36">
        <v>373.38</v>
      </c>
    </row>
    <row r="44" spans="2:11" ht="36" customHeight="1" x14ac:dyDescent="0.2">
      <c r="B44" s="71" t="s">
        <v>852</v>
      </c>
      <c r="C44" s="72" t="s">
        <v>894</v>
      </c>
      <c r="D44" s="71" t="s">
        <v>72</v>
      </c>
      <c r="E44" s="71" t="s">
        <v>895</v>
      </c>
      <c r="F44" s="400" t="s">
        <v>879</v>
      </c>
      <c r="G44" s="400"/>
      <c r="H44" s="73" t="s">
        <v>97</v>
      </c>
      <c r="I44" s="74">
        <v>0.01</v>
      </c>
      <c r="J44" s="75">
        <v>339.9</v>
      </c>
      <c r="K44" s="75">
        <v>3.39</v>
      </c>
    </row>
    <row r="45" spans="2:11" ht="24" customHeight="1" x14ac:dyDescent="0.2">
      <c r="B45" s="71" t="s">
        <v>852</v>
      </c>
      <c r="C45" s="72" t="s">
        <v>880</v>
      </c>
      <c r="D45" s="71" t="s">
        <v>72</v>
      </c>
      <c r="E45" s="71" t="s">
        <v>881</v>
      </c>
      <c r="F45" s="400" t="s">
        <v>855</v>
      </c>
      <c r="G45" s="400"/>
      <c r="H45" s="73" t="s">
        <v>866</v>
      </c>
      <c r="I45" s="74">
        <v>1</v>
      </c>
      <c r="J45" s="75">
        <v>19.920000000000002</v>
      </c>
      <c r="K45" s="75">
        <v>19.920000000000002</v>
      </c>
    </row>
    <row r="46" spans="2:11" ht="24" customHeight="1" x14ac:dyDescent="0.2">
      <c r="B46" s="71" t="s">
        <v>852</v>
      </c>
      <c r="C46" s="72" t="s">
        <v>896</v>
      </c>
      <c r="D46" s="71" t="s">
        <v>72</v>
      </c>
      <c r="E46" s="71" t="s">
        <v>897</v>
      </c>
      <c r="F46" s="400" t="s">
        <v>855</v>
      </c>
      <c r="G46" s="400"/>
      <c r="H46" s="73" t="s">
        <v>866</v>
      </c>
      <c r="I46" s="74">
        <v>2</v>
      </c>
      <c r="J46" s="75">
        <v>16.940000000000001</v>
      </c>
      <c r="K46" s="75">
        <v>33.880000000000003</v>
      </c>
    </row>
    <row r="47" spans="2:11" ht="24" customHeight="1" x14ac:dyDescent="0.2">
      <c r="B47" s="80" t="s">
        <v>884</v>
      </c>
      <c r="C47" s="81" t="s">
        <v>898</v>
      </c>
      <c r="D47" s="80" t="s">
        <v>72</v>
      </c>
      <c r="E47" s="80" t="s">
        <v>899</v>
      </c>
      <c r="F47" s="401" t="s">
        <v>887</v>
      </c>
      <c r="G47" s="401"/>
      <c r="H47" s="82" t="s">
        <v>74</v>
      </c>
      <c r="I47" s="83">
        <v>1</v>
      </c>
      <c r="J47" s="84">
        <v>300</v>
      </c>
      <c r="K47" s="84">
        <v>300</v>
      </c>
    </row>
    <row r="48" spans="2:11" ht="24" customHeight="1" x14ac:dyDescent="0.2">
      <c r="B48" s="80" t="s">
        <v>884</v>
      </c>
      <c r="C48" s="81" t="s">
        <v>900</v>
      </c>
      <c r="D48" s="80" t="s">
        <v>72</v>
      </c>
      <c r="E48" s="80" t="s">
        <v>901</v>
      </c>
      <c r="F48" s="401" t="s">
        <v>887</v>
      </c>
      <c r="G48" s="401"/>
      <c r="H48" s="82" t="s">
        <v>122</v>
      </c>
      <c r="I48" s="83">
        <v>4</v>
      </c>
      <c r="J48" s="84">
        <v>2.96</v>
      </c>
      <c r="K48" s="84">
        <v>11.84</v>
      </c>
    </row>
    <row r="49" spans="2:11" ht="24" customHeight="1" x14ac:dyDescent="0.2">
      <c r="B49" s="80" t="s">
        <v>884</v>
      </c>
      <c r="C49" s="81" t="s">
        <v>902</v>
      </c>
      <c r="D49" s="80" t="s">
        <v>72</v>
      </c>
      <c r="E49" s="80" t="s">
        <v>903</v>
      </c>
      <c r="F49" s="401" t="s">
        <v>887</v>
      </c>
      <c r="G49" s="401"/>
      <c r="H49" s="82" t="s">
        <v>175</v>
      </c>
      <c r="I49" s="83">
        <v>0.11</v>
      </c>
      <c r="J49" s="84">
        <v>10.48</v>
      </c>
      <c r="K49" s="84">
        <v>1.1499999999999999</v>
      </c>
    </row>
    <row r="50" spans="2:11" ht="24" customHeight="1" x14ac:dyDescent="0.2">
      <c r="B50" s="80" t="s">
        <v>884</v>
      </c>
      <c r="C50" s="81" t="s">
        <v>904</v>
      </c>
      <c r="D50" s="80" t="s">
        <v>72</v>
      </c>
      <c r="E50" s="80" t="s">
        <v>905</v>
      </c>
      <c r="F50" s="401" t="s">
        <v>887</v>
      </c>
      <c r="G50" s="401"/>
      <c r="H50" s="82" t="s">
        <v>122</v>
      </c>
      <c r="I50" s="83">
        <v>1</v>
      </c>
      <c r="J50" s="84">
        <v>3.2</v>
      </c>
      <c r="K50" s="84">
        <v>3.2</v>
      </c>
    </row>
    <row r="51" spans="2:11" x14ac:dyDescent="0.2">
      <c r="B51" s="76"/>
      <c r="C51" s="76"/>
      <c r="D51" s="76"/>
      <c r="E51" s="76"/>
      <c r="F51" s="76" t="s">
        <v>858</v>
      </c>
      <c r="G51" s="77">
        <v>18.619567743434814</v>
      </c>
      <c r="H51" s="76" t="s">
        <v>859</v>
      </c>
      <c r="I51" s="77">
        <v>21.44</v>
      </c>
      <c r="J51" s="76" t="s">
        <v>860</v>
      </c>
      <c r="K51" s="77">
        <v>40.06</v>
      </c>
    </row>
    <row r="52" spans="2:11" ht="30" customHeight="1" thickBot="1" x14ac:dyDescent="0.25">
      <c r="B52" s="37"/>
      <c r="C52" s="37"/>
      <c r="D52" s="37"/>
      <c r="E52" s="37"/>
      <c r="F52" s="37"/>
      <c r="G52" s="37"/>
      <c r="H52" s="37" t="s">
        <v>861</v>
      </c>
      <c r="I52" s="78">
        <v>6</v>
      </c>
      <c r="J52" s="37" t="s">
        <v>862</v>
      </c>
      <c r="K52" s="38">
        <v>2240.2800000000002</v>
      </c>
    </row>
    <row r="53" spans="2:11" ht="0.95" customHeight="1" thickTop="1" x14ac:dyDescent="0.2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 ht="18" customHeight="1" x14ac:dyDescent="0.2">
      <c r="B54" s="27" t="s">
        <v>78</v>
      </c>
      <c r="C54" s="29" t="s">
        <v>50</v>
      </c>
      <c r="D54" s="27" t="s">
        <v>51</v>
      </c>
      <c r="E54" s="27" t="s">
        <v>2</v>
      </c>
      <c r="F54" s="398" t="s">
        <v>849</v>
      </c>
      <c r="G54" s="398"/>
      <c r="H54" s="28" t="s">
        <v>52</v>
      </c>
      <c r="I54" s="29" t="s">
        <v>53</v>
      </c>
      <c r="J54" s="29" t="s">
        <v>54</v>
      </c>
      <c r="K54" s="29" t="s">
        <v>3</v>
      </c>
    </row>
    <row r="55" spans="2:11" ht="24" customHeight="1" x14ac:dyDescent="0.2">
      <c r="B55" s="33" t="s">
        <v>850</v>
      </c>
      <c r="C55" s="35" t="s">
        <v>79</v>
      </c>
      <c r="D55" s="33" t="s">
        <v>59</v>
      </c>
      <c r="E55" s="33" t="s">
        <v>80</v>
      </c>
      <c r="F55" s="399" t="s">
        <v>863</v>
      </c>
      <c r="G55" s="399"/>
      <c r="H55" s="34" t="s">
        <v>81</v>
      </c>
      <c r="I55" s="70">
        <v>1</v>
      </c>
      <c r="J55" s="36">
        <v>1044</v>
      </c>
      <c r="K55" s="36">
        <v>1044</v>
      </c>
    </row>
    <row r="56" spans="2:11" ht="36" customHeight="1" x14ac:dyDescent="0.2">
      <c r="B56" s="80" t="s">
        <v>884</v>
      </c>
      <c r="C56" s="81" t="s">
        <v>906</v>
      </c>
      <c r="D56" s="80" t="s">
        <v>72</v>
      </c>
      <c r="E56" s="80" t="s">
        <v>907</v>
      </c>
      <c r="F56" s="401" t="s">
        <v>908</v>
      </c>
      <c r="G56" s="401"/>
      <c r="H56" s="82" t="s">
        <v>81</v>
      </c>
      <c r="I56" s="83">
        <v>2</v>
      </c>
      <c r="J56" s="84">
        <v>522</v>
      </c>
      <c r="K56" s="84">
        <v>1044</v>
      </c>
    </row>
    <row r="57" spans="2:11" x14ac:dyDescent="0.2">
      <c r="B57" s="76"/>
      <c r="C57" s="76"/>
      <c r="D57" s="76"/>
      <c r="E57" s="76"/>
      <c r="F57" s="76" t="s">
        <v>858</v>
      </c>
      <c r="G57" s="77">
        <v>0</v>
      </c>
      <c r="H57" s="76" t="s">
        <v>859</v>
      </c>
      <c r="I57" s="77">
        <v>0</v>
      </c>
      <c r="J57" s="76" t="s">
        <v>860</v>
      </c>
      <c r="K57" s="77">
        <v>0</v>
      </c>
    </row>
    <row r="58" spans="2:11" ht="30" customHeight="1" thickBot="1" x14ac:dyDescent="0.25">
      <c r="B58" s="37"/>
      <c r="C58" s="37"/>
      <c r="D58" s="37"/>
      <c r="E58" s="37"/>
      <c r="F58" s="37"/>
      <c r="G58" s="37"/>
      <c r="H58" s="37" t="s">
        <v>861</v>
      </c>
      <c r="I58" s="78">
        <v>4</v>
      </c>
      <c r="J58" s="37" t="s">
        <v>862</v>
      </c>
      <c r="K58" s="38">
        <v>4176</v>
      </c>
    </row>
    <row r="59" spans="2:11" ht="0.95" customHeight="1" thickTop="1" x14ac:dyDescent="0.2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 ht="24" customHeight="1" x14ac:dyDescent="0.2">
      <c r="B60" s="30" t="s">
        <v>6</v>
      </c>
      <c r="C60" s="30"/>
      <c r="D60" s="30"/>
      <c r="E60" s="30" t="s">
        <v>7</v>
      </c>
      <c r="F60" s="30"/>
      <c r="G60" s="397"/>
      <c r="H60" s="397"/>
      <c r="I60" s="31"/>
      <c r="J60" s="30"/>
      <c r="K60" s="32"/>
    </row>
    <row r="61" spans="2:11" ht="24" customHeight="1" x14ac:dyDescent="0.2">
      <c r="B61" s="30" t="s">
        <v>82</v>
      </c>
      <c r="C61" s="30"/>
      <c r="D61" s="30"/>
      <c r="E61" s="30" t="s">
        <v>83</v>
      </c>
      <c r="F61" s="30"/>
      <c r="G61" s="397"/>
      <c r="H61" s="397"/>
      <c r="I61" s="31"/>
      <c r="J61" s="30"/>
      <c r="K61" s="32">
        <v>897.61</v>
      </c>
    </row>
    <row r="62" spans="2:11" ht="24" customHeight="1" x14ac:dyDescent="0.2">
      <c r="B62" s="30" t="s">
        <v>84</v>
      </c>
      <c r="C62" s="30"/>
      <c r="D62" s="30"/>
      <c r="E62" s="30" t="s">
        <v>85</v>
      </c>
      <c r="F62" s="30"/>
      <c r="G62" s="397"/>
      <c r="H62" s="397"/>
      <c r="I62" s="31"/>
      <c r="J62" s="30"/>
      <c r="K62" s="32">
        <v>176.75</v>
      </c>
    </row>
    <row r="63" spans="2:11" ht="18" customHeight="1" x14ac:dyDescent="0.2">
      <c r="B63" s="27" t="s">
        <v>86</v>
      </c>
      <c r="C63" s="29" t="s">
        <v>50</v>
      </c>
      <c r="D63" s="27" t="s">
        <v>51</v>
      </c>
      <c r="E63" s="27" t="s">
        <v>2</v>
      </c>
      <c r="F63" s="398" t="s">
        <v>849</v>
      </c>
      <c r="G63" s="398"/>
      <c r="H63" s="28" t="s">
        <v>52</v>
      </c>
      <c r="I63" s="29" t="s">
        <v>53</v>
      </c>
      <c r="J63" s="29" t="s">
        <v>54</v>
      </c>
      <c r="K63" s="29" t="s">
        <v>3</v>
      </c>
    </row>
    <row r="64" spans="2:11" ht="36" customHeight="1" x14ac:dyDescent="0.2">
      <c r="B64" s="33" t="s">
        <v>850</v>
      </c>
      <c r="C64" s="35" t="s">
        <v>87</v>
      </c>
      <c r="D64" s="33" t="s">
        <v>72</v>
      </c>
      <c r="E64" s="33" t="s">
        <v>88</v>
      </c>
      <c r="F64" s="399" t="s">
        <v>863</v>
      </c>
      <c r="G64" s="399"/>
      <c r="H64" s="34" t="s">
        <v>74</v>
      </c>
      <c r="I64" s="70">
        <v>1</v>
      </c>
      <c r="J64" s="36">
        <v>2.62</v>
      </c>
      <c r="K64" s="36">
        <v>2.62</v>
      </c>
    </row>
    <row r="65" spans="2:11" ht="24" customHeight="1" x14ac:dyDescent="0.2">
      <c r="B65" s="71" t="s">
        <v>852</v>
      </c>
      <c r="C65" s="72" t="s">
        <v>896</v>
      </c>
      <c r="D65" s="71" t="s">
        <v>72</v>
      </c>
      <c r="E65" s="71" t="s">
        <v>897</v>
      </c>
      <c r="F65" s="400" t="s">
        <v>855</v>
      </c>
      <c r="G65" s="400"/>
      <c r="H65" s="73" t="s">
        <v>866</v>
      </c>
      <c r="I65" s="74">
        <v>9.7100000000000006E-2</v>
      </c>
      <c r="J65" s="75">
        <v>16.940000000000001</v>
      </c>
      <c r="K65" s="75">
        <v>1.64</v>
      </c>
    </row>
    <row r="66" spans="2:11" ht="24" customHeight="1" x14ac:dyDescent="0.2">
      <c r="B66" s="71" t="s">
        <v>852</v>
      </c>
      <c r="C66" s="72" t="s">
        <v>909</v>
      </c>
      <c r="D66" s="71" t="s">
        <v>72</v>
      </c>
      <c r="E66" s="71" t="s">
        <v>910</v>
      </c>
      <c r="F66" s="400" t="s">
        <v>855</v>
      </c>
      <c r="G66" s="400"/>
      <c r="H66" s="73" t="s">
        <v>866</v>
      </c>
      <c r="I66" s="74">
        <v>4.9399999999999999E-2</v>
      </c>
      <c r="J66" s="75">
        <v>19.89</v>
      </c>
      <c r="K66" s="75">
        <v>0.98</v>
      </c>
    </row>
    <row r="67" spans="2:11" x14ac:dyDescent="0.2">
      <c r="B67" s="76"/>
      <c r="C67" s="76"/>
      <c r="D67" s="76"/>
      <c r="E67" s="76"/>
      <c r="F67" s="76" t="s">
        <v>858</v>
      </c>
      <c r="G67" s="77">
        <v>0.89240065070880781</v>
      </c>
      <c r="H67" s="76" t="s">
        <v>859</v>
      </c>
      <c r="I67" s="77">
        <v>1.03</v>
      </c>
      <c r="J67" s="76" t="s">
        <v>860</v>
      </c>
      <c r="K67" s="77">
        <v>1.92</v>
      </c>
    </row>
    <row r="68" spans="2:11" ht="30" customHeight="1" thickBot="1" x14ac:dyDescent="0.25">
      <c r="B68" s="37"/>
      <c r="C68" s="37"/>
      <c r="D68" s="37"/>
      <c r="E68" s="37"/>
      <c r="F68" s="37"/>
      <c r="G68" s="37"/>
      <c r="H68" s="37" t="s">
        <v>861</v>
      </c>
      <c r="I68" s="78">
        <v>21.4</v>
      </c>
      <c r="J68" s="37" t="s">
        <v>862</v>
      </c>
      <c r="K68" s="38">
        <v>56.06</v>
      </c>
    </row>
    <row r="69" spans="2:11" ht="0.95" customHeight="1" thickTop="1" x14ac:dyDescent="0.2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 ht="18" customHeight="1" x14ac:dyDescent="0.2">
      <c r="B70" s="27" t="s">
        <v>89</v>
      </c>
      <c r="C70" s="29" t="s">
        <v>50</v>
      </c>
      <c r="D70" s="27" t="s">
        <v>51</v>
      </c>
      <c r="E70" s="27" t="s">
        <v>2</v>
      </c>
      <c r="F70" s="398" t="s">
        <v>849</v>
      </c>
      <c r="G70" s="398"/>
      <c r="H70" s="28" t="s">
        <v>52</v>
      </c>
      <c r="I70" s="29" t="s">
        <v>53</v>
      </c>
      <c r="J70" s="29" t="s">
        <v>54</v>
      </c>
      <c r="K70" s="29" t="s">
        <v>3</v>
      </c>
    </row>
    <row r="71" spans="2:11" ht="24" customHeight="1" x14ac:dyDescent="0.2">
      <c r="B71" s="33" t="s">
        <v>850</v>
      </c>
      <c r="C71" s="35" t="s">
        <v>90</v>
      </c>
      <c r="D71" s="33" t="s">
        <v>72</v>
      </c>
      <c r="E71" s="33" t="s">
        <v>91</v>
      </c>
      <c r="F71" s="399" t="s">
        <v>863</v>
      </c>
      <c r="G71" s="399"/>
      <c r="H71" s="34" t="s">
        <v>74</v>
      </c>
      <c r="I71" s="70">
        <v>1</v>
      </c>
      <c r="J71" s="36">
        <v>5.64</v>
      </c>
      <c r="K71" s="36">
        <v>5.64</v>
      </c>
    </row>
    <row r="72" spans="2:11" ht="24" customHeight="1" x14ac:dyDescent="0.2">
      <c r="B72" s="71" t="s">
        <v>852</v>
      </c>
      <c r="C72" s="72" t="s">
        <v>896</v>
      </c>
      <c r="D72" s="71" t="s">
        <v>72</v>
      </c>
      <c r="E72" s="71" t="s">
        <v>897</v>
      </c>
      <c r="F72" s="400" t="s">
        <v>855</v>
      </c>
      <c r="G72" s="400"/>
      <c r="H72" s="73" t="s">
        <v>866</v>
      </c>
      <c r="I72" s="74">
        <v>0.20860000000000001</v>
      </c>
      <c r="J72" s="75">
        <v>16.940000000000001</v>
      </c>
      <c r="K72" s="75">
        <v>3.53</v>
      </c>
    </row>
    <row r="73" spans="2:11" ht="24" customHeight="1" x14ac:dyDescent="0.2">
      <c r="B73" s="71" t="s">
        <v>852</v>
      </c>
      <c r="C73" s="72" t="s">
        <v>909</v>
      </c>
      <c r="D73" s="71" t="s">
        <v>72</v>
      </c>
      <c r="E73" s="71" t="s">
        <v>910</v>
      </c>
      <c r="F73" s="400" t="s">
        <v>855</v>
      </c>
      <c r="G73" s="400"/>
      <c r="H73" s="73" t="s">
        <v>866</v>
      </c>
      <c r="I73" s="74">
        <v>0.1062</v>
      </c>
      <c r="J73" s="75">
        <v>19.89</v>
      </c>
      <c r="K73" s="75">
        <v>2.11</v>
      </c>
    </row>
    <row r="74" spans="2:11" x14ac:dyDescent="0.2">
      <c r="B74" s="76"/>
      <c r="C74" s="76"/>
      <c r="D74" s="76"/>
      <c r="E74" s="76"/>
      <c r="F74" s="76" t="s">
        <v>858</v>
      </c>
      <c r="G74" s="77">
        <v>1.9242389030908669</v>
      </c>
      <c r="H74" s="76" t="s">
        <v>859</v>
      </c>
      <c r="I74" s="77">
        <v>2.2200000000000002</v>
      </c>
      <c r="J74" s="76" t="s">
        <v>860</v>
      </c>
      <c r="K74" s="77">
        <v>4.1399999999999997</v>
      </c>
    </row>
    <row r="75" spans="2:11" ht="30" customHeight="1" thickBot="1" x14ac:dyDescent="0.25">
      <c r="B75" s="37"/>
      <c r="C75" s="37"/>
      <c r="D75" s="37"/>
      <c r="E75" s="37"/>
      <c r="F75" s="37"/>
      <c r="G75" s="37"/>
      <c r="H75" s="37" t="s">
        <v>861</v>
      </c>
      <c r="I75" s="78">
        <v>21.4</v>
      </c>
      <c r="J75" s="37" t="s">
        <v>862</v>
      </c>
      <c r="K75" s="38">
        <v>120.69</v>
      </c>
    </row>
    <row r="76" spans="2:11" ht="0.95" customHeight="1" thickTop="1" x14ac:dyDescent="0.2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 ht="24" customHeight="1" x14ac:dyDescent="0.2">
      <c r="B77" s="30" t="s">
        <v>92</v>
      </c>
      <c r="C77" s="30"/>
      <c r="D77" s="30"/>
      <c r="E77" s="30" t="s">
        <v>93</v>
      </c>
      <c r="F77" s="30"/>
      <c r="G77" s="397"/>
      <c r="H77" s="397"/>
      <c r="I77" s="31"/>
      <c r="J77" s="30"/>
      <c r="K77" s="32">
        <v>55.41</v>
      </c>
    </row>
    <row r="78" spans="2:11" ht="18" customHeight="1" x14ac:dyDescent="0.2">
      <c r="B78" s="27" t="s">
        <v>94</v>
      </c>
      <c r="C78" s="29" t="s">
        <v>50</v>
      </c>
      <c r="D78" s="27" t="s">
        <v>51</v>
      </c>
      <c r="E78" s="27" t="s">
        <v>2</v>
      </c>
      <c r="F78" s="398" t="s">
        <v>849</v>
      </c>
      <c r="G78" s="398"/>
      <c r="H78" s="28" t="s">
        <v>52</v>
      </c>
      <c r="I78" s="29" t="s">
        <v>53</v>
      </c>
      <c r="J78" s="29" t="s">
        <v>54</v>
      </c>
      <c r="K78" s="29" t="s">
        <v>3</v>
      </c>
    </row>
    <row r="79" spans="2:11" ht="24" customHeight="1" x14ac:dyDescent="0.2">
      <c r="B79" s="33" t="s">
        <v>850</v>
      </c>
      <c r="C79" s="35" t="s">
        <v>95</v>
      </c>
      <c r="D79" s="33" t="s">
        <v>72</v>
      </c>
      <c r="E79" s="33" t="s">
        <v>96</v>
      </c>
      <c r="F79" s="399" t="s">
        <v>863</v>
      </c>
      <c r="G79" s="399"/>
      <c r="H79" s="34" t="s">
        <v>97</v>
      </c>
      <c r="I79" s="70">
        <v>1</v>
      </c>
      <c r="J79" s="36">
        <v>43.94</v>
      </c>
      <c r="K79" s="36">
        <v>43.94</v>
      </c>
    </row>
    <row r="80" spans="2:11" ht="24" customHeight="1" x14ac:dyDescent="0.2">
      <c r="B80" s="71" t="s">
        <v>852</v>
      </c>
      <c r="C80" s="72" t="s">
        <v>911</v>
      </c>
      <c r="D80" s="71" t="s">
        <v>72</v>
      </c>
      <c r="E80" s="71" t="s">
        <v>912</v>
      </c>
      <c r="F80" s="400" t="s">
        <v>855</v>
      </c>
      <c r="G80" s="400"/>
      <c r="H80" s="73" t="s">
        <v>866</v>
      </c>
      <c r="I80" s="74">
        <v>0.22500000000000001</v>
      </c>
      <c r="J80" s="75">
        <v>20.3</v>
      </c>
      <c r="K80" s="75">
        <v>4.5599999999999996</v>
      </c>
    </row>
    <row r="81" spans="2:11" ht="24" customHeight="1" x14ac:dyDescent="0.2">
      <c r="B81" s="71" t="s">
        <v>852</v>
      </c>
      <c r="C81" s="72" t="s">
        <v>896</v>
      </c>
      <c r="D81" s="71" t="s">
        <v>72</v>
      </c>
      <c r="E81" s="71" t="s">
        <v>897</v>
      </c>
      <c r="F81" s="400" t="s">
        <v>855</v>
      </c>
      <c r="G81" s="400"/>
      <c r="H81" s="73" t="s">
        <v>866</v>
      </c>
      <c r="I81" s="74">
        <v>2.3248000000000002</v>
      </c>
      <c r="J81" s="75">
        <v>16.940000000000001</v>
      </c>
      <c r="K81" s="75">
        <v>39.380000000000003</v>
      </c>
    </row>
    <row r="82" spans="2:11" x14ac:dyDescent="0.2">
      <c r="B82" s="76"/>
      <c r="C82" s="76"/>
      <c r="D82" s="76"/>
      <c r="E82" s="76"/>
      <c r="F82" s="76" t="s">
        <v>858</v>
      </c>
      <c r="G82" s="77">
        <v>14.80827329769928</v>
      </c>
      <c r="H82" s="76" t="s">
        <v>859</v>
      </c>
      <c r="I82" s="77">
        <v>17.05</v>
      </c>
      <c r="J82" s="76" t="s">
        <v>860</v>
      </c>
      <c r="K82" s="77">
        <v>31.86</v>
      </c>
    </row>
    <row r="83" spans="2:11" ht="30" customHeight="1" thickBot="1" x14ac:dyDescent="0.25">
      <c r="B83" s="37"/>
      <c r="C83" s="37"/>
      <c r="D83" s="37"/>
      <c r="E83" s="37"/>
      <c r="F83" s="37"/>
      <c r="G83" s="37"/>
      <c r="H83" s="37" t="s">
        <v>861</v>
      </c>
      <c r="I83" s="78">
        <v>0.54</v>
      </c>
      <c r="J83" s="37" t="s">
        <v>862</v>
      </c>
      <c r="K83" s="38">
        <v>23.72</v>
      </c>
    </row>
    <row r="84" spans="2:11" ht="0.95" customHeight="1" thickTop="1" x14ac:dyDescent="0.2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 ht="18" customHeight="1" x14ac:dyDescent="0.2">
      <c r="B85" s="27" t="s">
        <v>98</v>
      </c>
      <c r="C85" s="29" t="s">
        <v>50</v>
      </c>
      <c r="D85" s="27" t="s">
        <v>51</v>
      </c>
      <c r="E85" s="27" t="s">
        <v>2</v>
      </c>
      <c r="F85" s="398" t="s">
        <v>849</v>
      </c>
      <c r="G85" s="398"/>
      <c r="H85" s="28" t="s">
        <v>52</v>
      </c>
      <c r="I85" s="29" t="s">
        <v>53</v>
      </c>
      <c r="J85" s="29" t="s">
        <v>54</v>
      </c>
      <c r="K85" s="29" t="s">
        <v>3</v>
      </c>
    </row>
    <row r="86" spans="2:11" ht="24" customHeight="1" x14ac:dyDescent="0.2">
      <c r="B86" s="33" t="s">
        <v>850</v>
      </c>
      <c r="C86" s="35" t="s">
        <v>99</v>
      </c>
      <c r="D86" s="33" t="s">
        <v>72</v>
      </c>
      <c r="E86" s="33" t="s">
        <v>100</v>
      </c>
      <c r="F86" s="399" t="s">
        <v>863</v>
      </c>
      <c r="G86" s="399"/>
      <c r="H86" s="34" t="s">
        <v>97</v>
      </c>
      <c r="I86" s="70">
        <v>1</v>
      </c>
      <c r="J86" s="36">
        <v>466.11</v>
      </c>
      <c r="K86" s="36">
        <v>466.11</v>
      </c>
    </row>
    <row r="87" spans="2:11" ht="24" customHeight="1" x14ac:dyDescent="0.2">
      <c r="B87" s="71" t="s">
        <v>852</v>
      </c>
      <c r="C87" s="72" t="s">
        <v>911</v>
      </c>
      <c r="D87" s="71" t="s">
        <v>72</v>
      </c>
      <c r="E87" s="71" t="s">
        <v>912</v>
      </c>
      <c r="F87" s="400" t="s">
        <v>855</v>
      </c>
      <c r="G87" s="400"/>
      <c r="H87" s="73" t="s">
        <v>866</v>
      </c>
      <c r="I87" s="74">
        <v>2.3195999999999999</v>
      </c>
      <c r="J87" s="75">
        <v>20.3</v>
      </c>
      <c r="K87" s="75">
        <v>47.08</v>
      </c>
    </row>
    <row r="88" spans="2:11" ht="24" customHeight="1" x14ac:dyDescent="0.2">
      <c r="B88" s="71" t="s">
        <v>852</v>
      </c>
      <c r="C88" s="72" t="s">
        <v>896</v>
      </c>
      <c r="D88" s="71" t="s">
        <v>72</v>
      </c>
      <c r="E88" s="71" t="s">
        <v>897</v>
      </c>
      <c r="F88" s="400" t="s">
        <v>855</v>
      </c>
      <c r="G88" s="400"/>
      <c r="H88" s="73" t="s">
        <v>866</v>
      </c>
      <c r="I88" s="74">
        <v>23.9693</v>
      </c>
      <c r="J88" s="75">
        <v>16.940000000000001</v>
      </c>
      <c r="K88" s="75">
        <v>406.03</v>
      </c>
    </row>
    <row r="89" spans="2:11" ht="24" customHeight="1" x14ac:dyDescent="0.2">
      <c r="B89" s="80" t="s">
        <v>884</v>
      </c>
      <c r="C89" s="81" t="s">
        <v>913</v>
      </c>
      <c r="D89" s="80" t="s">
        <v>72</v>
      </c>
      <c r="E89" s="80" t="s">
        <v>914</v>
      </c>
      <c r="F89" s="401" t="s">
        <v>887</v>
      </c>
      <c r="G89" s="401"/>
      <c r="H89" s="82" t="s">
        <v>175</v>
      </c>
      <c r="I89" s="83">
        <v>0.28349999999999997</v>
      </c>
      <c r="J89" s="84">
        <v>45.87</v>
      </c>
      <c r="K89" s="84">
        <v>13</v>
      </c>
    </row>
    <row r="90" spans="2:11" x14ac:dyDescent="0.2">
      <c r="B90" s="76"/>
      <c r="C90" s="76"/>
      <c r="D90" s="76"/>
      <c r="E90" s="76"/>
      <c r="F90" s="76" t="s">
        <v>858</v>
      </c>
      <c r="G90" s="77">
        <v>152.74459679293517</v>
      </c>
      <c r="H90" s="76" t="s">
        <v>859</v>
      </c>
      <c r="I90" s="77">
        <v>175.89</v>
      </c>
      <c r="J90" s="76" t="s">
        <v>860</v>
      </c>
      <c r="K90" s="77">
        <v>328.63</v>
      </c>
    </row>
    <row r="91" spans="2:11" ht="30" customHeight="1" thickBot="1" x14ac:dyDescent="0.25">
      <c r="B91" s="37"/>
      <c r="C91" s="37"/>
      <c r="D91" s="37"/>
      <c r="E91" s="37"/>
      <c r="F91" s="37"/>
      <c r="G91" s="37"/>
      <c r="H91" s="37" t="s">
        <v>861</v>
      </c>
      <c r="I91" s="78">
        <v>6.8000000000000005E-2</v>
      </c>
      <c r="J91" s="37" t="s">
        <v>862</v>
      </c>
      <c r="K91" s="38">
        <v>31.69</v>
      </c>
    </row>
    <row r="92" spans="2:11" ht="0.95" customHeight="1" thickTop="1" x14ac:dyDescent="0.2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 ht="24" customHeight="1" x14ac:dyDescent="0.2">
      <c r="B93" s="30" t="s">
        <v>101</v>
      </c>
      <c r="C93" s="30"/>
      <c r="D93" s="30"/>
      <c r="E93" s="30" t="s">
        <v>102</v>
      </c>
      <c r="F93" s="30"/>
      <c r="G93" s="397"/>
      <c r="H93" s="397"/>
      <c r="I93" s="31"/>
      <c r="J93" s="30"/>
      <c r="K93" s="32">
        <v>653.84</v>
      </c>
    </row>
    <row r="94" spans="2:11" ht="24" customHeight="1" x14ac:dyDescent="0.2">
      <c r="B94" s="30" t="s">
        <v>103</v>
      </c>
      <c r="C94" s="30"/>
      <c r="D94" s="30"/>
      <c r="E94" s="30" t="s">
        <v>104</v>
      </c>
      <c r="F94" s="30"/>
      <c r="G94" s="397"/>
      <c r="H94" s="397"/>
      <c r="I94" s="31"/>
      <c r="J94" s="30"/>
      <c r="K94" s="32">
        <v>350.65</v>
      </c>
    </row>
    <row r="95" spans="2:11" ht="18" customHeight="1" x14ac:dyDescent="0.2">
      <c r="B95" s="27" t="s">
        <v>105</v>
      </c>
      <c r="C95" s="29" t="s">
        <v>50</v>
      </c>
      <c r="D95" s="27" t="s">
        <v>51</v>
      </c>
      <c r="E95" s="27" t="s">
        <v>2</v>
      </c>
      <c r="F95" s="398" t="s">
        <v>849</v>
      </c>
      <c r="G95" s="398"/>
      <c r="H95" s="28" t="s">
        <v>52</v>
      </c>
      <c r="I95" s="29" t="s">
        <v>53</v>
      </c>
      <c r="J95" s="29" t="s">
        <v>54</v>
      </c>
      <c r="K95" s="29" t="s">
        <v>3</v>
      </c>
    </row>
    <row r="96" spans="2:11" ht="24" customHeight="1" x14ac:dyDescent="0.2">
      <c r="B96" s="33" t="s">
        <v>850</v>
      </c>
      <c r="C96" s="35" t="s">
        <v>106</v>
      </c>
      <c r="D96" s="33" t="s">
        <v>72</v>
      </c>
      <c r="E96" s="33" t="s">
        <v>107</v>
      </c>
      <c r="F96" s="399" t="s">
        <v>863</v>
      </c>
      <c r="G96" s="399"/>
      <c r="H96" s="34" t="s">
        <v>74</v>
      </c>
      <c r="I96" s="70">
        <v>1</v>
      </c>
      <c r="J96" s="36">
        <v>17.71</v>
      </c>
      <c r="K96" s="36">
        <v>17.71</v>
      </c>
    </row>
    <row r="97" spans="2:11" ht="24" customHeight="1" x14ac:dyDescent="0.2">
      <c r="B97" s="71" t="s">
        <v>852</v>
      </c>
      <c r="C97" s="72" t="s">
        <v>915</v>
      </c>
      <c r="D97" s="71" t="s">
        <v>72</v>
      </c>
      <c r="E97" s="71" t="s">
        <v>916</v>
      </c>
      <c r="F97" s="400" t="s">
        <v>855</v>
      </c>
      <c r="G97" s="400"/>
      <c r="H97" s="73" t="s">
        <v>866</v>
      </c>
      <c r="I97" s="74">
        <v>0.25530000000000003</v>
      </c>
      <c r="J97" s="75">
        <v>21.67</v>
      </c>
      <c r="K97" s="75">
        <v>5.53</v>
      </c>
    </row>
    <row r="98" spans="2:11" ht="24" customHeight="1" x14ac:dyDescent="0.2">
      <c r="B98" s="71" t="s">
        <v>852</v>
      </c>
      <c r="C98" s="72" t="s">
        <v>896</v>
      </c>
      <c r="D98" s="71" t="s">
        <v>72</v>
      </c>
      <c r="E98" s="71" t="s">
        <v>897</v>
      </c>
      <c r="F98" s="400" t="s">
        <v>855</v>
      </c>
      <c r="G98" s="400"/>
      <c r="H98" s="73" t="s">
        <v>866</v>
      </c>
      <c r="I98" s="74">
        <v>0.71950000000000003</v>
      </c>
      <c r="J98" s="75">
        <v>16.940000000000001</v>
      </c>
      <c r="K98" s="75">
        <v>12.18</v>
      </c>
    </row>
    <row r="99" spans="2:11" x14ac:dyDescent="0.2">
      <c r="B99" s="76"/>
      <c r="C99" s="76"/>
      <c r="D99" s="76"/>
      <c r="E99" s="76"/>
      <c r="F99" s="76" t="s">
        <v>858</v>
      </c>
      <c r="G99" s="77">
        <v>6.0794794329537529</v>
      </c>
      <c r="H99" s="76" t="s">
        <v>859</v>
      </c>
      <c r="I99" s="77">
        <v>7</v>
      </c>
      <c r="J99" s="76" t="s">
        <v>860</v>
      </c>
      <c r="K99" s="77">
        <v>13.079999999999998</v>
      </c>
    </row>
    <row r="100" spans="2:11" ht="30" customHeight="1" thickBot="1" x14ac:dyDescent="0.25">
      <c r="B100" s="37"/>
      <c r="C100" s="37"/>
      <c r="D100" s="37"/>
      <c r="E100" s="37"/>
      <c r="F100" s="37"/>
      <c r="G100" s="37"/>
      <c r="H100" s="37" t="s">
        <v>861</v>
      </c>
      <c r="I100" s="78">
        <v>19.8</v>
      </c>
      <c r="J100" s="37" t="s">
        <v>862</v>
      </c>
      <c r="K100" s="38">
        <v>350.65</v>
      </c>
    </row>
    <row r="101" spans="2:11" ht="0.95" customHeight="1" thickTop="1" x14ac:dyDescent="0.2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 ht="24" customHeight="1" x14ac:dyDescent="0.2">
      <c r="B102" s="30" t="s">
        <v>108</v>
      </c>
      <c r="C102" s="30"/>
      <c r="D102" s="30"/>
      <c r="E102" s="30" t="s">
        <v>109</v>
      </c>
      <c r="F102" s="30"/>
      <c r="G102" s="397"/>
      <c r="H102" s="397"/>
      <c r="I102" s="31"/>
      <c r="J102" s="30"/>
      <c r="K102" s="32">
        <v>303.19</v>
      </c>
    </row>
    <row r="103" spans="2:11" ht="18" customHeight="1" x14ac:dyDescent="0.2">
      <c r="B103" s="27" t="s">
        <v>110</v>
      </c>
      <c r="C103" s="29" t="s">
        <v>50</v>
      </c>
      <c r="D103" s="27" t="s">
        <v>51</v>
      </c>
      <c r="E103" s="27" t="s">
        <v>2</v>
      </c>
      <c r="F103" s="398" t="s">
        <v>849</v>
      </c>
      <c r="G103" s="398"/>
      <c r="H103" s="28" t="s">
        <v>52</v>
      </c>
      <c r="I103" s="29" t="s">
        <v>53</v>
      </c>
      <c r="J103" s="29" t="s">
        <v>54</v>
      </c>
      <c r="K103" s="29" t="s">
        <v>3</v>
      </c>
    </row>
    <row r="104" spans="2:11" ht="24" customHeight="1" x14ac:dyDescent="0.2">
      <c r="B104" s="33" t="s">
        <v>850</v>
      </c>
      <c r="C104" s="35" t="s">
        <v>106</v>
      </c>
      <c r="D104" s="33" t="s">
        <v>72</v>
      </c>
      <c r="E104" s="33" t="s">
        <v>107</v>
      </c>
      <c r="F104" s="399" t="s">
        <v>863</v>
      </c>
      <c r="G104" s="399"/>
      <c r="H104" s="34" t="s">
        <v>74</v>
      </c>
      <c r="I104" s="70">
        <v>1</v>
      </c>
      <c r="J104" s="36">
        <v>17.71</v>
      </c>
      <c r="K104" s="36">
        <v>17.71</v>
      </c>
    </row>
    <row r="105" spans="2:11" ht="24" customHeight="1" x14ac:dyDescent="0.2">
      <c r="B105" s="71" t="s">
        <v>852</v>
      </c>
      <c r="C105" s="72" t="s">
        <v>915</v>
      </c>
      <c r="D105" s="71" t="s">
        <v>72</v>
      </c>
      <c r="E105" s="71" t="s">
        <v>916</v>
      </c>
      <c r="F105" s="400" t="s">
        <v>855</v>
      </c>
      <c r="G105" s="400"/>
      <c r="H105" s="73" t="s">
        <v>866</v>
      </c>
      <c r="I105" s="74">
        <v>0.25530000000000003</v>
      </c>
      <c r="J105" s="75">
        <v>21.67</v>
      </c>
      <c r="K105" s="75">
        <v>5.53</v>
      </c>
    </row>
    <row r="106" spans="2:11" ht="24" customHeight="1" x14ac:dyDescent="0.2">
      <c r="B106" s="71" t="s">
        <v>852</v>
      </c>
      <c r="C106" s="72" t="s">
        <v>896</v>
      </c>
      <c r="D106" s="71" t="s">
        <v>72</v>
      </c>
      <c r="E106" s="71" t="s">
        <v>897</v>
      </c>
      <c r="F106" s="400" t="s">
        <v>855</v>
      </c>
      <c r="G106" s="400"/>
      <c r="H106" s="73" t="s">
        <v>866</v>
      </c>
      <c r="I106" s="74">
        <v>0.71950000000000003</v>
      </c>
      <c r="J106" s="75">
        <v>16.940000000000001</v>
      </c>
      <c r="K106" s="75">
        <v>12.18</v>
      </c>
    </row>
    <row r="107" spans="2:11" x14ac:dyDescent="0.2">
      <c r="B107" s="76"/>
      <c r="C107" s="76"/>
      <c r="D107" s="76"/>
      <c r="E107" s="76"/>
      <c r="F107" s="76" t="s">
        <v>858</v>
      </c>
      <c r="G107" s="77">
        <v>6.0794794329537529</v>
      </c>
      <c r="H107" s="76" t="s">
        <v>859</v>
      </c>
      <c r="I107" s="77">
        <v>7</v>
      </c>
      <c r="J107" s="76" t="s">
        <v>860</v>
      </c>
      <c r="K107" s="77">
        <v>13.079999999999998</v>
      </c>
    </row>
    <row r="108" spans="2:11" ht="30" customHeight="1" thickBot="1" x14ac:dyDescent="0.25">
      <c r="B108" s="37"/>
      <c r="C108" s="37"/>
      <c r="D108" s="37"/>
      <c r="E108" s="37"/>
      <c r="F108" s="37"/>
      <c r="G108" s="37"/>
      <c r="H108" s="37" t="s">
        <v>861</v>
      </c>
      <c r="I108" s="78">
        <v>17.12</v>
      </c>
      <c r="J108" s="37" t="s">
        <v>862</v>
      </c>
      <c r="K108" s="38">
        <v>303.19</v>
      </c>
    </row>
    <row r="109" spans="2:11" ht="0.95" customHeight="1" thickTop="1" x14ac:dyDescent="0.2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 ht="24" customHeight="1" x14ac:dyDescent="0.2">
      <c r="B110" s="30" t="s">
        <v>111</v>
      </c>
      <c r="C110" s="30"/>
      <c r="D110" s="30"/>
      <c r="E110" s="30" t="s">
        <v>112</v>
      </c>
      <c r="F110" s="30"/>
      <c r="G110" s="397"/>
      <c r="H110" s="397"/>
      <c r="I110" s="31"/>
      <c r="J110" s="30"/>
      <c r="K110" s="32">
        <v>11.61</v>
      </c>
    </row>
    <row r="111" spans="2:11" ht="18" customHeight="1" x14ac:dyDescent="0.2">
      <c r="B111" s="27" t="s">
        <v>113</v>
      </c>
      <c r="C111" s="29" t="s">
        <v>50</v>
      </c>
      <c r="D111" s="27" t="s">
        <v>51</v>
      </c>
      <c r="E111" s="27" t="s">
        <v>2</v>
      </c>
      <c r="F111" s="398" t="s">
        <v>849</v>
      </c>
      <c r="G111" s="398"/>
      <c r="H111" s="28" t="s">
        <v>52</v>
      </c>
      <c r="I111" s="29" t="s">
        <v>53</v>
      </c>
      <c r="J111" s="29" t="s">
        <v>54</v>
      </c>
      <c r="K111" s="29" t="s">
        <v>3</v>
      </c>
    </row>
    <row r="112" spans="2:11" ht="24" customHeight="1" x14ac:dyDescent="0.2">
      <c r="B112" s="33" t="s">
        <v>850</v>
      </c>
      <c r="C112" s="35" t="s">
        <v>114</v>
      </c>
      <c r="D112" s="33" t="s">
        <v>72</v>
      </c>
      <c r="E112" s="33" t="s">
        <v>115</v>
      </c>
      <c r="F112" s="399" t="s">
        <v>863</v>
      </c>
      <c r="G112" s="399"/>
      <c r="H112" s="34" t="s">
        <v>67</v>
      </c>
      <c r="I112" s="70">
        <v>1</v>
      </c>
      <c r="J112" s="36">
        <v>0.98</v>
      </c>
      <c r="K112" s="36">
        <v>0.98</v>
      </c>
    </row>
    <row r="113" spans="2:11" ht="24" customHeight="1" x14ac:dyDescent="0.2">
      <c r="B113" s="71" t="s">
        <v>852</v>
      </c>
      <c r="C113" s="72" t="s">
        <v>917</v>
      </c>
      <c r="D113" s="71" t="s">
        <v>72</v>
      </c>
      <c r="E113" s="71" t="s">
        <v>918</v>
      </c>
      <c r="F113" s="400" t="s">
        <v>855</v>
      </c>
      <c r="G113" s="400"/>
      <c r="H113" s="73" t="s">
        <v>866</v>
      </c>
      <c r="I113" s="74">
        <v>1.83E-2</v>
      </c>
      <c r="J113" s="75">
        <v>21.08</v>
      </c>
      <c r="K113" s="75">
        <v>0.38</v>
      </c>
    </row>
    <row r="114" spans="2:11" ht="24" customHeight="1" x14ac:dyDescent="0.2">
      <c r="B114" s="71" t="s">
        <v>852</v>
      </c>
      <c r="C114" s="72" t="s">
        <v>896</v>
      </c>
      <c r="D114" s="71" t="s">
        <v>72</v>
      </c>
      <c r="E114" s="71" t="s">
        <v>897</v>
      </c>
      <c r="F114" s="400" t="s">
        <v>855</v>
      </c>
      <c r="G114" s="400"/>
      <c r="H114" s="73" t="s">
        <v>866</v>
      </c>
      <c r="I114" s="74">
        <v>3.5900000000000001E-2</v>
      </c>
      <c r="J114" s="75">
        <v>16.940000000000001</v>
      </c>
      <c r="K114" s="75">
        <v>0.6</v>
      </c>
    </row>
    <row r="115" spans="2:11" x14ac:dyDescent="0.2">
      <c r="B115" s="76"/>
      <c r="C115" s="76"/>
      <c r="D115" s="76"/>
      <c r="E115" s="76"/>
      <c r="F115" s="76" t="s">
        <v>858</v>
      </c>
      <c r="G115" s="77">
        <v>0.33465024401580296</v>
      </c>
      <c r="H115" s="76" t="s">
        <v>859</v>
      </c>
      <c r="I115" s="77">
        <v>0.39</v>
      </c>
      <c r="J115" s="76" t="s">
        <v>860</v>
      </c>
      <c r="K115" s="77">
        <v>0.72</v>
      </c>
    </row>
    <row r="116" spans="2:11" ht="30" customHeight="1" thickBot="1" x14ac:dyDescent="0.25">
      <c r="B116" s="37"/>
      <c r="C116" s="37"/>
      <c r="D116" s="37"/>
      <c r="E116" s="37"/>
      <c r="F116" s="37"/>
      <c r="G116" s="37"/>
      <c r="H116" s="37" t="s">
        <v>861</v>
      </c>
      <c r="I116" s="78">
        <v>3</v>
      </c>
      <c r="J116" s="37" t="s">
        <v>862</v>
      </c>
      <c r="K116" s="38">
        <v>2.94</v>
      </c>
    </row>
    <row r="117" spans="2:11" ht="0.95" customHeight="1" thickTop="1" x14ac:dyDescent="0.2">
      <c r="B117" s="79"/>
      <c r="C117" s="79"/>
      <c r="D117" s="79"/>
      <c r="E117" s="79"/>
      <c r="F117" s="79"/>
      <c r="G117" s="79"/>
      <c r="H117" s="79"/>
      <c r="I117" s="79"/>
      <c r="J117" s="79"/>
      <c r="K117" s="79"/>
    </row>
    <row r="118" spans="2:11" ht="18" customHeight="1" x14ac:dyDescent="0.2">
      <c r="B118" s="27" t="s">
        <v>116</v>
      </c>
      <c r="C118" s="29" t="s">
        <v>50</v>
      </c>
      <c r="D118" s="27" t="s">
        <v>51</v>
      </c>
      <c r="E118" s="27" t="s">
        <v>2</v>
      </c>
      <c r="F118" s="398" t="s">
        <v>849</v>
      </c>
      <c r="G118" s="398"/>
      <c r="H118" s="28" t="s">
        <v>52</v>
      </c>
      <c r="I118" s="29" t="s">
        <v>53</v>
      </c>
      <c r="J118" s="29" t="s">
        <v>54</v>
      </c>
      <c r="K118" s="29" t="s">
        <v>3</v>
      </c>
    </row>
    <row r="119" spans="2:11" ht="24" customHeight="1" x14ac:dyDescent="0.2">
      <c r="B119" s="33" t="s">
        <v>850</v>
      </c>
      <c r="C119" s="35" t="s">
        <v>117</v>
      </c>
      <c r="D119" s="33" t="s">
        <v>72</v>
      </c>
      <c r="E119" s="33" t="s">
        <v>118</v>
      </c>
      <c r="F119" s="399" t="s">
        <v>863</v>
      </c>
      <c r="G119" s="399"/>
      <c r="H119" s="34" t="s">
        <v>67</v>
      </c>
      <c r="I119" s="70">
        <v>1</v>
      </c>
      <c r="J119" s="36">
        <v>0.51</v>
      </c>
      <c r="K119" s="36">
        <v>0.51</v>
      </c>
    </row>
    <row r="120" spans="2:11" ht="24" customHeight="1" x14ac:dyDescent="0.2">
      <c r="B120" s="71" t="s">
        <v>852</v>
      </c>
      <c r="C120" s="72" t="s">
        <v>896</v>
      </c>
      <c r="D120" s="71" t="s">
        <v>72</v>
      </c>
      <c r="E120" s="71" t="s">
        <v>897</v>
      </c>
      <c r="F120" s="400" t="s">
        <v>855</v>
      </c>
      <c r="G120" s="400"/>
      <c r="H120" s="73" t="s">
        <v>866</v>
      </c>
      <c r="I120" s="74">
        <v>1.8700000000000001E-2</v>
      </c>
      <c r="J120" s="75">
        <v>16.940000000000001</v>
      </c>
      <c r="K120" s="75">
        <v>0.31</v>
      </c>
    </row>
    <row r="121" spans="2:11" ht="24" customHeight="1" x14ac:dyDescent="0.2">
      <c r="B121" s="71" t="s">
        <v>852</v>
      </c>
      <c r="C121" s="72" t="s">
        <v>917</v>
      </c>
      <c r="D121" s="71" t="s">
        <v>72</v>
      </c>
      <c r="E121" s="71" t="s">
        <v>918</v>
      </c>
      <c r="F121" s="400" t="s">
        <v>855</v>
      </c>
      <c r="G121" s="400"/>
      <c r="H121" s="73" t="s">
        <v>866</v>
      </c>
      <c r="I121" s="74">
        <v>9.4999999999999998E-3</v>
      </c>
      <c r="J121" s="75">
        <v>21.08</v>
      </c>
      <c r="K121" s="75">
        <v>0.2</v>
      </c>
    </row>
    <row r="122" spans="2:11" x14ac:dyDescent="0.2">
      <c r="B122" s="76"/>
      <c r="C122" s="76"/>
      <c r="D122" s="76"/>
      <c r="E122" s="76"/>
      <c r="F122" s="76" t="s">
        <v>858</v>
      </c>
      <c r="G122" s="77">
        <v>0.1719730420636765</v>
      </c>
      <c r="H122" s="76" t="s">
        <v>859</v>
      </c>
      <c r="I122" s="77">
        <v>0.2</v>
      </c>
      <c r="J122" s="76" t="s">
        <v>860</v>
      </c>
      <c r="K122" s="77">
        <v>0.37</v>
      </c>
    </row>
    <row r="123" spans="2:11" ht="30" customHeight="1" thickBot="1" x14ac:dyDescent="0.25">
      <c r="B123" s="37"/>
      <c r="C123" s="37"/>
      <c r="D123" s="37"/>
      <c r="E123" s="37"/>
      <c r="F123" s="37"/>
      <c r="G123" s="37"/>
      <c r="H123" s="37" t="s">
        <v>861</v>
      </c>
      <c r="I123" s="78">
        <v>1</v>
      </c>
      <c r="J123" s="37" t="s">
        <v>862</v>
      </c>
      <c r="K123" s="38">
        <v>0.51</v>
      </c>
    </row>
    <row r="124" spans="2:11" ht="0.95" customHeight="1" thickTop="1" x14ac:dyDescent="0.2">
      <c r="B124" s="79"/>
      <c r="C124" s="79"/>
      <c r="D124" s="79"/>
      <c r="E124" s="79"/>
      <c r="F124" s="79"/>
      <c r="G124" s="79"/>
      <c r="H124" s="79"/>
      <c r="I124" s="79"/>
      <c r="J124" s="79"/>
      <c r="K124" s="79"/>
    </row>
    <row r="125" spans="2:11" ht="18" customHeight="1" x14ac:dyDescent="0.2">
      <c r="B125" s="27" t="s">
        <v>119</v>
      </c>
      <c r="C125" s="29" t="s">
        <v>50</v>
      </c>
      <c r="D125" s="27" t="s">
        <v>51</v>
      </c>
      <c r="E125" s="27" t="s">
        <v>2</v>
      </c>
      <c r="F125" s="398" t="s">
        <v>849</v>
      </c>
      <c r="G125" s="398"/>
      <c r="H125" s="28" t="s">
        <v>52</v>
      </c>
      <c r="I125" s="29" t="s">
        <v>53</v>
      </c>
      <c r="J125" s="29" t="s">
        <v>54</v>
      </c>
      <c r="K125" s="29" t="s">
        <v>3</v>
      </c>
    </row>
    <row r="126" spans="2:11" ht="24" customHeight="1" x14ac:dyDescent="0.2">
      <c r="B126" s="33" t="s">
        <v>850</v>
      </c>
      <c r="C126" s="35" t="s">
        <v>120</v>
      </c>
      <c r="D126" s="33" t="s">
        <v>72</v>
      </c>
      <c r="E126" s="33" t="s">
        <v>121</v>
      </c>
      <c r="F126" s="399" t="s">
        <v>863</v>
      </c>
      <c r="G126" s="399"/>
      <c r="H126" s="34" t="s">
        <v>122</v>
      </c>
      <c r="I126" s="70">
        <v>1</v>
      </c>
      <c r="J126" s="36">
        <v>0.51</v>
      </c>
      <c r="K126" s="36">
        <v>0.51</v>
      </c>
    </row>
    <row r="127" spans="2:11" ht="24" customHeight="1" x14ac:dyDescent="0.2">
      <c r="B127" s="71" t="s">
        <v>852</v>
      </c>
      <c r="C127" s="72" t="s">
        <v>896</v>
      </c>
      <c r="D127" s="71" t="s">
        <v>72</v>
      </c>
      <c r="E127" s="71" t="s">
        <v>897</v>
      </c>
      <c r="F127" s="400" t="s">
        <v>855</v>
      </c>
      <c r="G127" s="400"/>
      <c r="H127" s="73" t="s">
        <v>866</v>
      </c>
      <c r="I127" s="74">
        <v>1.8800000000000001E-2</v>
      </c>
      <c r="J127" s="75">
        <v>16.940000000000001</v>
      </c>
      <c r="K127" s="75">
        <v>0.31</v>
      </c>
    </row>
    <row r="128" spans="2:11" ht="24" customHeight="1" x14ac:dyDescent="0.2">
      <c r="B128" s="71" t="s">
        <v>852</v>
      </c>
      <c r="C128" s="72" t="s">
        <v>917</v>
      </c>
      <c r="D128" s="71" t="s">
        <v>72</v>
      </c>
      <c r="E128" s="71" t="s">
        <v>918</v>
      </c>
      <c r="F128" s="400" t="s">
        <v>855</v>
      </c>
      <c r="G128" s="400"/>
      <c r="H128" s="73" t="s">
        <v>866</v>
      </c>
      <c r="I128" s="74">
        <v>9.5999999999999992E-3</v>
      </c>
      <c r="J128" s="75">
        <v>21.08</v>
      </c>
      <c r="K128" s="75">
        <v>0.2</v>
      </c>
    </row>
    <row r="129" spans="2:11" x14ac:dyDescent="0.2">
      <c r="B129" s="76"/>
      <c r="C129" s="76"/>
      <c r="D129" s="76"/>
      <c r="E129" s="76"/>
      <c r="F129" s="76" t="s">
        <v>858</v>
      </c>
      <c r="G129" s="77">
        <v>0.1719730420636765</v>
      </c>
      <c r="H129" s="76" t="s">
        <v>859</v>
      </c>
      <c r="I129" s="77">
        <v>0.2</v>
      </c>
      <c r="J129" s="76" t="s">
        <v>860</v>
      </c>
      <c r="K129" s="77">
        <v>0.37</v>
      </c>
    </row>
    <row r="130" spans="2:11" ht="30" customHeight="1" thickBot="1" x14ac:dyDescent="0.25">
      <c r="B130" s="37"/>
      <c r="C130" s="37"/>
      <c r="D130" s="37"/>
      <c r="E130" s="37"/>
      <c r="F130" s="37"/>
      <c r="G130" s="37"/>
      <c r="H130" s="37" t="s">
        <v>861</v>
      </c>
      <c r="I130" s="78">
        <v>16</v>
      </c>
      <c r="J130" s="37" t="s">
        <v>862</v>
      </c>
      <c r="K130" s="38">
        <v>8.16</v>
      </c>
    </row>
    <row r="131" spans="2:11" ht="0.95" customHeight="1" thickTop="1" x14ac:dyDescent="0.2">
      <c r="B131" s="79"/>
      <c r="C131" s="79"/>
      <c r="D131" s="79"/>
      <c r="E131" s="79"/>
      <c r="F131" s="79"/>
      <c r="G131" s="79"/>
      <c r="H131" s="79"/>
      <c r="I131" s="79"/>
      <c r="J131" s="79"/>
      <c r="K131" s="79"/>
    </row>
    <row r="132" spans="2:11" ht="24" customHeight="1" x14ac:dyDescent="0.2">
      <c r="B132" s="30" t="s">
        <v>123</v>
      </c>
      <c r="C132" s="30"/>
      <c r="D132" s="30"/>
      <c r="E132" s="30" t="s">
        <v>124</v>
      </c>
      <c r="F132" s="30"/>
      <c r="G132" s="397"/>
      <c r="H132" s="397"/>
      <c r="I132" s="31"/>
      <c r="J132" s="30"/>
      <c r="K132" s="32">
        <v>1155.1099999999999</v>
      </c>
    </row>
    <row r="133" spans="2:11" ht="18" customHeight="1" x14ac:dyDescent="0.2">
      <c r="B133" s="27" t="s">
        <v>125</v>
      </c>
      <c r="C133" s="29" t="s">
        <v>50</v>
      </c>
      <c r="D133" s="27" t="s">
        <v>51</v>
      </c>
      <c r="E133" s="27" t="s">
        <v>2</v>
      </c>
      <c r="F133" s="398" t="s">
        <v>849</v>
      </c>
      <c r="G133" s="398"/>
      <c r="H133" s="28" t="s">
        <v>52</v>
      </c>
      <c r="I133" s="29" t="s">
        <v>53</v>
      </c>
      <c r="J133" s="29" t="s">
        <v>54</v>
      </c>
      <c r="K133" s="29" t="s">
        <v>3</v>
      </c>
    </row>
    <row r="134" spans="2:11" ht="24" customHeight="1" x14ac:dyDescent="0.2">
      <c r="B134" s="33" t="s">
        <v>850</v>
      </c>
      <c r="C134" s="35" t="s">
        <v>126</v>
      </c>
      <c r="D134" s="33" t="s">
        <v>59</v>
      </c>
      <c r="E134" s="33" t="s">
        <v>127</v>
      </c>
      <c r="F134" s="399" t="s">
        <v>863</v>
      </c>
      <c r="G134" s="399"/>
      <c r="H134" s="34" t="s">
        <v>128</v>
      </c>
      <c r="I134" s="70">
        <v>1</v>
      </c>
      <c r="J134" s="36">
        <v>304.77999999999997</v>
      </c>
      <c r="K134" s="36">
        <v>304.77999999999997</v>
      </c>
    </row>
    <row r="135" spans="2:11" ht="24" customHeight="1" x14ac:dyDescent="0.2">
      <c r="B135" s="71" t="s">
        <v>852</v>
      </c>
      <c r="C135" s="72" t="s">
        <v>896</v>
      </c>
      <c r="D135" s="71" t="s">
        <v>72</v>
      </c>
      <c r="E135" s="71" t="s">
        <v>897</v>
      </c>
      <c r="F135" s="400" t="s">
        <v>855</v>
      </c>
      <c r="G135" s="400"/>
      <c r="H135" s="73" t="s">
        <v>866</v>
      </c>
      <c r="I135" s="74">
        <v>12</v>
      </c>
      <c r="J135" s="75">
        <v>16.940000000000001</v>
      </c>
      <c r="K135" s="75">
        <v>203.28</v>
      </c>
    </row>
    <row r="136" spans="2:11" ht="24" customHeight="1" x14ac:dyDescent="0.2">
      <c r="B136" s="71" t="s">
        <v>852</v>
      </c>
      <c r="C136" s="72" t="s">
        <v>911</v>
      </c>
      <c r="D136" s="71" t="s">
        <v>72</v>
      </c>
      <c r="E136" s="71" t="s">
        <v>912</v>
      </c>
      <c r="F136" s="400" t="s">
        <v>855</v>
      </c>
      <c r="G136" s="400"/>
      <c r="H136" s="73" t="s">
        <v>866</v>
      </c>
      <c r="I136" s="74">
        <v>5</v>
      </c>
      <c r="J136" s="75">
        <v>20.3</v>
      </c>
      <c r="K136" s="75">
        <v>101.5</v>
      </c>
    </row>
    <row r="137" spans="2:11" x14ac:dyDescent="0.2">
      <c r="B137" s="76"/>
      <c r="C137" s="76"/>
      <c r="D137" s="76"/>
      <c r="E137" s="76"/>
      <c r="F137" s="76" t="s">
        <v>858</v>
      </c>
      <c r="G137" s="77">
        <v>104.1459447</v>
      </c>
      <c r="H137" s="76" t="s">
        <v>859</v>
      </c>
      <c r="I137" s="77">
        <v>119.92</v>
      </c>
      <c r="J137" s="76" t="s">
        <v>860</v>
      </c>
      <c r="K137" s="77">
        <v>224.07</v>
      </c>
    </row>
    <row r="138" spans="2:11" ht="30" customHeight="1" thickBot="1" x14ac:dyDescent="0.25">
      <c r="B138" s="37"/>
      <c r="C138" s="37"/>
      <c r="D138" s="37"/>
      <c r="E138" s="37"/>
      <c r="F138" s="37"/>
      <c r="G138" s="37"/>
      <c r="H138" s="37" t="s">
        <v>861</v>
      </c>
      <c r="I138" s="78">
        <v>3.79</v>
      </c>
      <c r="J138" s="37" t="s">
        <v>862</v>
      </c>
      <c r="K138" s="38">
        <v>1155.1099999999999</v>
      </c>
    </row>
    <row r="139" spans="2:11" ht="0.95" customHeight="1" thickTop="1" x14ac:dyDescent="0.2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24" customHeight="1" x14ac:dyDescent="0.2">
      <c r="B140" s="30" t="s">
        <v>129</v>
      </c>
      <c r="C140" s="30"/>
      <c r="D140" s="30"/>
      <c r="E140" s="30" t="s">
        <v>130</v>
      </c>
      <c r="F140" s="30"/>
      <c r="G140" s="397"/>
      <c r="H140" s="397"/>
      <c r="I140" s="31"/>
      <c r="J140" s="30"/>
      <c r="K140" s="32">
        <v>56.06</v>
      </c>
    </row>
    <row r="141" spans="2:11" ht="18" customHeight="1" x14ac:dyDescent="0.2">
      <c r="B141" s="27" t="s">
        <v>131</v>
      </c>
      <c r="C141" s="29" t="s">
        <v>50</v>
      </c>
      <c r="D141" s="27" t="s">
        <v>51</v>
      </c>
      <c r="E141" s="27" t="s">
        <v>2</v>
      </c>
      <c r="F141" s="398" t="s">
        <v>849</v>
      </c>
      <c r="G141" s="398"/>
      <c r="H141" s="28" t="s">
        <v>52</v>
      </c>
      <c r="I141" s="29" t="s">
        <v>53</v>
      </c>
      <c r="J141" s="29" t="s">
        <v>54</v>
      </c>
      <c r="K141" s="29" t="s">
        <v>3</v>
      </c>
    </row>
    <row r="142" spans="2:11" ht="36" customHeight="1" x14ac:dyDescent="0.2">
      <c r="B142" s="33" t="s">
        <v>850</v>
      </c>
      <c r="C142" s="35" t="s">
        <v>87</v>
      </c>
      <c r="D142" s="33" t="s">
        <v>72</v>
      </c>
      <c r="E142" s="33" t="s">
        <v>132</v>
      </c>
      <c r="F142" s="399" t="s">
        <v>863</v>
      </c>
      <c r="G142" s="399"/>
      <c r="H142" s="34" t="s">
        <v>74</v>
      </c>
      <c r="I142" s="70">
        <v>1</v>
      </c>
      <c r="J142" s="36">
        <v>2.62</v>
      </c>
      <c r="K142" s="36">
        <v>2.62</v>
      </c>
    </row>
    <row r="143" spans="2:11" ht="24" customHeight="1" x14ac:dyDescent="0.2">
      <c r="B143" s="71" t="s">
        <v>852</v>
      </c>
      <c r="C143" s="72" t="s">
        <v>896</v>
      </c>
      <c r="D143" s="71" t="s">
        <v>72</v>
      </c>
      <c r="E143" s="71" t="s">
        <v>897</v>
      </c>
      <c r="F143" s="400" t="s">
        <v>855</v>
      </c>
      <c r="G143" s="400"/>
      <c r="H143" s="73" t="s">
        <v>866</v>
      </c>
      <c r="I143" s="74">
        <v>9.7100000000000006E-2</v>
      </c>
      <c r="J143" s="75">
        <v>16.940000000000001</v>
      </c>
      <c r="K143" s="75">
        <v>1.64</v>
      </c>
    </row>
    <row r="144" spans="2:11" ht="24" customHeight="1" x14ac:dyDescent="0.2">
      <c r="B144" s="71" t="s">
        <v>852</v>
      </c>
      <c r="C144" s="72" t="s">
        <v>909</v>
      </c>
      <c r="D144" s="71" t="s">
        <v>72</v>
      </c>
      <c r="E144" s="71" t="s">
        <v>910</v>
      </c>
      <c r="F144" s="400" t="s">
        <v>855</v>
      </c>
      <c r="G144" s="400"/>
      <c r="H144" s="73" t="s">
        <v>866</v>
      </c>
      <c r="I144" s="74">
        <v>4.9399999999999999E-2</v>
      </c>
      <c r="J144" s="75">
        <v>19.89</v>
      </c>
      <c r="K144" s="75">
        <v>0.98</v>
      </c>
    </row>
    <row r="145" spans="2:11" x14ac:dyDescent="0.2">
      <c r="B145" s="76"/>
      <c r="C145" s="76"/>
      <c r="D145" s="76"/>
      <c r="E145" s="76"/>
      <c r="F145" s="76" t="s">
        <v>858</v>
      </c>
      <c r="G145" s="77">
        <v>0.89240065070880781</v>
      </c>
      <c r="H145" s="76" t="s">
        <v>859</v>
      </c>
      <c r="I145" s="77">
        <v>1.03</v>
      </c>
      <c r="J145" s="76" t="s">
        <v>860</v>
      </c>
      <c r="K145" s="77">
        <v>1.92</v>
      </c>
    </row>
    <row r="146" spans="2:11" ht="30" customHeight="1" thickBot="1" x14ac:dyDescent="0.25">
      <c r="B146" s="37"/>
      <c r="C146" s="37"/>
      <c r="D146" s="37"/>
      <c r="E146" s="37"/>
      <c r="F146" s="37"/>
      <c r="G146" s="37"/>
      <c r="H146" s="37" t="s">
        <v>861</v>
      </c>
      <c r="I146" s="78">
        <v>21.4</v>
      </c>
      <c r="J146" s="37" t="s">
        <v>862</v>
      </c>
      <c r="K146" s="38">
        <v>56.06</v>
      </c>
    </row>
    <row r="147" spans="2:11" ht="0.95" customHeight="1" thickTop="1" x14ac:dyDescent="0.2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24" customHeight="1" x14ac:dyDescent="0.2">
      <c r="B148" s="30" t="s">
        <v>133</v>
      </c>
      <c r="C148" s="30"/>
      <c r="D148" s="30"/>
      <c r="E148" s="30" t="s">
        <v>134</v>
      </c>
      <c r="F148" s="30"/>
      <c r="G148" s="397"/>
      <c r="H148" s="397"/>
      <c r="I148" s="31"/>
      <c r="J148" s="30"/>
      <c r="K148" s="32">
        <v>316.8</v>
      </c>
    </row>
    <row r="149" spans="2:11" ht="18" customHeight="1" x14ac:dyDescent="0.2">
      <c r="B149" s="27" t="s">
        <v>135</v>
      </c>
      <c r="C149" s="29" t="s">
        <v>50</v>
      </c>
      <c r="D149" s="27" t="s">
        <v>51</v>
      </c>
      <c r="E149" s="27" t="s">
        <v>2</v>
      </c>
      <c r="F149" s="398" t="s">
        <v>849</v>
      </c>
      <c r="G149" s="398"/>
      <c r="H149" s="28" t="s">
        <v>52</v>
      </c>
      <c r="I149" s="29" t="s">
        <v>53</v>
      </c>
      <c r="J149" s="29" t="s">
        <v>54</v>
      </c>
      <c r="K149" s="29" t="s">
        <v>3</v>
      </c>
    </row>
    <row r="150" spans="2:11" ht="24" customHeight="1" x14ac:dyDescent="0.2">
      <c r="B150" s="33" t="s">
        <v>850</v>
      </c>
      <c r="C150" s="35" t="s">
        <v>136</v>
      </c>
      <c r="D150" s="33" t="s">
        <v>59</v>
      </c>
      <c r="E150" s="33" t="s">
        <v>137</v>
      </c>
      <c r="F150" s="399" t="s">
        <v>855</v>
      </c>
      <c r="G150" s="399"/>
      <c r="H150" s="34" t="s">
        <v>138</v>
      </c>
      <c r="I150" s="70">
        <v>1</v>
      </c>
      <c r="J150" s="36">
        <v>39.700000000000003</v>
      </c>
      <c r="K150" s="36">
        <v>39.700000000000003</v>
      </c>
    </row>
    <row r="151" spans="2:11" ht="36" customHeight="1" x14ac:dyDescent="0.2">
      <c r="B151" s="71" t="s">
        <v>852</v>
      </c>
      <c r="C151" s="72" t="s">
        <v>919</v>
      </c>
      <c r="D151" s="71" t="s">
        <v>72</v>
      </c>
      <c r="E151" s="71" t="s">
        <v>920</v>
      </c>
      <c r="F151" s="400" t="s">
        <v>921</v>
      </c>
      <c r="G151" s="400"/>
      <c r="H151" s="73" t="s">
        <v>922</v>
      </c>
      <c r="I151" s="74">
        <v>30</v>
      </c>
      <c r="J151" s="75">
        <v>0.65</v>
      </c>
      <c r="K151" s="75">
        <v>19.5</v>
      </c>
    </row>
    <row r="152" spans="2:11" ht="24" customHeight="1" x14ac:dyDescent="0.2">
      <c r="B152" s="71" t="s">
        <v>852</v>
      </c>
      <c r="C152" s="72" t="s">
        <v>923</v>
      </c>
      <c r="D152" s="71" t="s">
        <v>72</v>
      </c>
      <c r="E152" s="71" t="s">
        <v>924</v>
      </c>
      <c r="F152" s="400" t="s">
        <v>925</v>
      </c>
      <c r="G152" s="400"/>
      <c r="H152" s="73" t="s">
        <v>97</v>
      </c>
      <c r="I152" s="74">
        <v>1</v>
      </c>
      <c r="J152" s="75">
        <v>20.2</v>
      </c>
      <c r="K152" s="75">
        <v>20.2</v>
      </c>
    </row>
    <row r="153" spans="2:11" x14ac:dyDescent="0.2">
      <c r="B153" s="76"/>
      <c r="C153" s="76"/>
      <c r="D153" s="76"/>
      <c r="E153" s="76"/>
      <c r="F153" s="76" t="s">
        <v>858</v>
      </c>
      <c r="G153" s="77">
        <v>6.9254008999999996</v>
      </c>
      <c r="H153" s="76" t="s">
        <v>859</v>
      </c>
      <c r="I153" s="77">
        <v>7.97</v>
      </c>
      <c r="J153" s="76" t="s">
        <v>860</v>
      </c>
      <c r="K153" s="77">
        <v>14.9</v>
      </c>
    </row>
    <row r="154" spans="2:11" ht="30" customHeight="1" thickBot="1" x14ac:dyDescent="0.25">
      <c r="B154" s="37"/>
      <c r="C154" s="37"/>
      <c r="D154" s="37"/>
      <c r="E154" s="37"/>
      <c r="F154" s="37"/>
      <c r="G154" s="37"/>
      <c r="H154" s="37" t="s">
        <v>861</v>
      </c>
      <c r="I154" s="78">
        <v>7.98</v>
      </c>
      <c r="J154" s="37" t="s">
        <v>862</v>
      </c>
      <c r="K154" s="38">
        <v>316.8</v>
      </c>
    </row>
    <row r="155" spans="2:11" ht="0.95" customHeight="1" thickTop="1" x14ac:dyDescent="0.2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24" customHeight="1" x14ac:dyDescent="0.2">
      <c r="B156" s="30" t="s">
        <v>8</v>
      </c>
      <c r="C156" s="30"/>
      <c r="D156" s="30"/>
      <c r="E156" s="30" t="s">
        <v>9</v>
      </c>
      <c r="F156" s="30"/>
      <c r="G156" s="397"/>
      <c r="H156" s="397"/>
      <c r="I156" s="31"/>
      <c r="J156" s="30"/>
      <c r="K156" s="32"/>
    </row>
    <row r="157" spans="2:11" ht="18" customHeight="1" x14ac:dyDescent="0.2">
      <c r="B157" s="27" t="s">
        <v>139</v>
      </c>
      <c r="C157" s="29" t="s">
        <v>50</v>
      </c>
      <c r="D157" s="27" t="s">
        <v>51</v>
      </c>
      <c r="E157" s="27" t="s">
        <v>2</v>
      </c>
      <c r="F157" s="398" t="s">
        <v>849</v>
      </c>
      <c r="G157" s="398"/>
      <c r="H157" s="28" t="s">
        <v>52</v>
      </c>
      <c r="I157" s="29" t="s">
        <v>53</v>
      </c>
      <c r="J157" s="29" t="s">
        <v>54</v>
      </c>
      <c r="K157" s="29" t="s">
        <v>3</v>
      </c>
    </row>
    <row r="158" spans="2:11" ht="24" customHeight="1" x14ac:dyDescent="0.2">
      <c r="B158" s="33" t="s">
        <v>850</v>
      </c>
      <c r="C158" s="35" t="s">
        <v>140</v>
      </c>
      <c r="D158" s="33" t="s">
        <v>72</v>
      </c>
      <c r="E158" s="33" t="s">
        <v>141</v>
      </c>
      <c r="F158" s="399" t="s">
        <v>863</v>
      </c>
      <c r="G158" s="399"/>
      <c r="H158" s="34" t="s">
        <v>74</v>
      </c>
      <c r="I158" s="70">
        <v>1</v>
      </c>
      <c r="J158" s="36">
        <v>1.35</v>
      </c>
      <c r="K158" s="36">
        <v>1.35</v>
      </c>
    </row>
    <row r="159" spans="2:11" ht="24" customHeight="1" x14ac:dyDescent="0.2">
      <c r="B159" s="71" t="s">
        <v>852</v>
      </c>
      <c r="C159" s="72" t="s">
        <v>896</v>
      </c>
      <c r="D159" s="71" t="s">
        <v>72</v>
      </c>
      <c r="E159" s="71" t="s">
        <v>897</v>
      </c>
      <c r="F159" s="400" t="s">
        <v>855</v>
      </c>
      <c r="G159" s="400"/>
      <c r="H159" s="73" t="s">
        <v>866</v>
      </c>
      <c r="I159" s="74">
        <v>0.08</v>
      </c>
      <c r="J159" s="75">
        <v>16.940000000000001</v>
      </c>
      <c r="K159" s="75">
        <v>1.35</v>
      </c>
    </row>
    <row r="160" spans="2:11" x14ac:dyDescent="0.2">
      <c r="B160" s="76"/>
      <c r="C160" s="76"/>
      <c r="D160" s="76"/>
      <c r="E160" s="76"/>
      <c r="F160" s="76" t="s">
        <v>858</v>
      </c>
      <c r="G160" s="77">
        <v>0.45084824541017893</v>
      </c>
      <c r="H160" s="76" t="s">
        <v>859</v>
      </c>
      <c r="I160" s="77">
        <v>0.52</v>
      </c>
      <c r="J160" s="76" t="s">
        <v>860</v>
      </c>
      <c r="K160" s="77">
        <v>0.97</v>
      </c>
    </row>
    <row r="161" spans="2:11" ht="30" customHeight="1" thickBot="1" x14ac:dyDescent="0.25">
      <c r="B161" s="37"/>
      <c r="C161" s="37"/>
      <c r="D161" s="37"/>
      <c r="E161" s="37"/>
      <c r="F161" s="37"/>
      <c r="G161" s="37"/>
      <c r="H161" s="37" t="s">
        <v>861</v>
      </c>
      <c r="I161" s="78">
        <v>311.89999999999998</v>
      </c>
      <c r="J161" s="37" t="s">
        <v>862</v>
      </c>
      <c r="K161" s="38">
        <v>421.06</v>
      </c>
    </row>
    <row r="162" spans="2:11" ht="0.95" customHeight="1" thickTop="1" x14ac:dyDescent="0.2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8" customHeight="1" x14ac:dyDescent="0.2">
      <c r="B163" s="27" t="s">
        <v>142</v>
      </c>
      <c r="C163" s="29" t="s">
        <v>50</v>
      </c>
      <c r="D163" s="27" t="s">
        <v>51</v>
      </c>
      <c r="E163" s="27" t="s">
        <v>2</v>
      </c>
      <c r="F163" s="398" t="s">
        <v>849</v>
      </c>
      <c r="G163" s="398"/>
      <c r="H163" s="28" t="s">
        <v>52</v>
      </c>
      <c r="I163" s="29" t="s">
        <v>53</v>
      </c>
      <c r="J163" s="29" t="s">
        <v>54</v>
      </c>
      <c r="K163" s="29" t="s">
        <v>3</v>
      </c>
    </row>
    <row r="164" spans="2:11" ht="36" customHeight="1" x14ac:dyDescent="0.2">
      <c r="B164" s="33" t="s">
        <v>850</v>
      </c>
      <c r="C164" s="35" t="s">
        <v>143</v>
      </c>
      <c r="D164" s="33" t="s">
        <v>72</v>
      </c>
      <c r="E164" s="33" t="s">
        <v>144</v>
      </c>
      <c r="F164" s="399" t="s">
        <v>851</v>
      </c>
      <c r="G164" s="399"/>
      <c r="H164" s="34" t="s">
        <v>122</v>
      </c>
      <c r="I164" s="70">
        <v>1</v>
      </c>
      <c r="J164" s="36">
        <v>34.64</v>
      </c>
      <c r="K164" s="36">
        <v>34.64</v>
      </c>
    </row>
    <row r="165" spans="2:11" ht="36" customHeight="1" x14ac:dyDescent="0.2">
      <c r="B165" s="71" t="s">
        <v>852</v>
      </c>
      <c r="C165" s="72" t="s">
        <v>870</v>
      </c>
      <c r="D165" s="71" t="s">
        <v>72</v>
      </c>
      <c r="E165" s="71" t="s">
        <v>871</v>
      </c>
      <c r="F165" s="400" t="s">
        <v>872</v>
      </c>
      <c r="G165" s="400"/>
      <c r="H165" s="73" t="s">
        <v>873</v>
      </c>
      <c r="I165" s="74">
        <v>1.6799999999999999E-2</v>
      </c>
      <c r="J165" s="75">
        <v>22.22</v>
      </c>
      <c r="K165" s="75">
        <v>0.37</v>
      </c>
    </row>
    <row r="166" spans="2:11" ht="36" customHeight="1" x14ac:dyDescent="0.2">
      <c r="B166" s="71" t="s">
        <v>852</v>
      </c>
      <c r="C166" s="72" t="s">
        <v>874</v>
      </c>
      <c r="D166" s="71" t="s">
        <v>72</v>
      </c>
      <c r="E166" s="71" t="s">
        <v>875</v>
      </c>
      <c r="F166" s="400" t="s">
        <v>872</v>
      </c>
      <c r="G166" s="400"/>
      <c r="H166" s="73" t="s">
        <v>876</v>
      </c>
      <c r="I166" s="74">
        <v>3.8999999999999998E-3</v>
      </c>
      <c r="J166" s="75">
        <v>24.71</v>
      </c>
      <c r="K166" s="75">
        <v>0.09</v>
      </c>
    </row>
    <row r="167" spans="2:11" ht="36" customHeight="1" x14ac:dyDescent="0.2">
      <c r="B167" s="71" t="s">
        <v>852</v>
      </c>
      <c r="C167" s="72" t="s">
        <v>877</v>
      </c>
      <c r="D167" s="71" t="s">
        <v>72</v>
      </c>
      <c r="E167" s="71" t="s">
        <v>878</v>
      </c>
      <c r="F167" s="400" t="s">
        <v>879</v>
      </c>
      <c r="G167" s="400"/>
      <c r="H167" s="73" t="s">
        <v>97</v>
      </c>
      <c r="I167" s="74">
        <v>4.5999999999999999E-3</v>
      </c>
      <c r="J167" s="75">
        <v>452.69</v>
      </c>
      <c r="K167" s="75">
        <v>2.08</v>
      </c>
    </row>
    <row r="168" spans="2:11" ht="24" customHeight="1" x14ac:dyDescent="0.2">
      <c r="B168" s="71" t="s">
        <v>852</v>
      </c>
      <c r="C168" s="72" t="s">
        <v>926</v>
      </c>
      <c r="D168" s="71" t="s">
        <v>72</v>
      </c>
      <c r="E168" s="71" t="s">
        <v>927</v>
      </c>
      <c r="F168" s="400" t="s">
        <v>851</v>
      </c>
      <c r="G168" s="400"/>
      <c r="H168" s="73" t="s">
        <v>67</v>
      </c>
      <c r="I168" s="74">
        <v>1.5</v>
      </c>
      <c r="J168" s="75">
        <v>1.85</v>
      </c>
      <c r="K168" s="75">
        <v>2.77</v>
      </c>
    </row>
    <row r="169" spans="2:11" ht="24" customHeight="1" x14ac:dyDescent="0.2">
      <c r="B169" s="71" t="s">
        <v>852</v>
      </c>
      <c r="C169" s="72" t="s">
        <v>882</v>
      </c>
      <c r="D169" s="71" t="s">
        <v>72</v>
      </c>
      <c r="E169" s="71" t="s">
        <v>883</v>
      </c>
      <c r="F169" s="400" t="s">
        <v>855</v>
      </c>
      <c r="G169" s="400"/>
      <c r="H169" s="73" t="s">
        <v>866</v>
      </c>
      <c r="I169" s="74">
        <v>0.35630000000000001</v>
      </c>
      <c r="J169" s="75">
        <v>16.72</v>
      </c>
      <c r="K169" s="75">
        <v>5.95</v>
      </c>
    </row>
    <row r="170" spans="2:11" ht="24" customHeight="1" x14ac:dyDescent="0.2">
      <c r="B170" s="71" t="s">
        <v>852</v>
      </c>
      <c r="C170" s="72" t="s">
        <v>880</v>
      </c>
      <c r="D170" s="71" t="s">
        <v>72</v>
      </c>
      <c r="E170" s="71" t="s">
        <v>881</v>
      </c>
      <c r="F170" s="400" t="s">
        <v>855</v>
      </c>
      <c r="G170" s="400"/>
      <c r="H170" s="73" t="s">
        <v>866</v>
      </c>
      <c r="I170" s="74">
        <v>0.71250000000000002</v>
      </c>
      <c r="J170" s="75">
        <v>19.920000000000002</v>
      </c>
      <c r="K170" s="75">
        <v>14.19</v>
      </c>
    </row>
    <row r="171" spans="2:11" ht="36" customHeight="1" x14ac:dyDescent="0.2">
      <c r="B171" s="80" t="s">
        <v>884</v>
      </c>
      <c r="C171" s="81" t="s">
        <v>885</v>
      </c>
      <c r="D171" s="80" t="s">
        <v>72</v>
      </c>
      <c r="E171" s="80" t="s">
        <v>886</v>
      </c>
      <c r="F171" s="401" t="s">
        <v>887</v>
      </c>
      <c r="G171" s="401"/>
      <c r="H171" s="82" t="s">
        <v>122</v>
      </c>
      <c r="I171" s="83">
        <v>0.41249999999999998</v>
      </c>
      <c r="J171" s="84">
        <v>7.35</v>
      </c>
      <c r="K171" s="84">
        <v>3.03</v>
      </c>
    </row>
    <row r="172" spans="2:11" ht="24" customHeight="1" x14ac:dyDescent="0.2">
      <c r="B172" s="80" t="s">
        <v>884</v>
      </c>
      <c r="C172" s="81" t="s">
        <v>928</v>
      </c>
      <c r="D172" s="80" t="s">
        <v>72</v>
      </c>
      <c r="E172" s="80" t="s">
        <v>929</v>
      </c>
      <c r="F172" s="401" t="s">
        <v>887</v>
      </c>
      <c r="G172" s="401"/>
      <c r="H172" s="82" t="s">
        <v>175</v>
      </c>
      <c r="I172" s="83">
        <v>0.111</v>
      </c>
      <c r="J172" s="84">
        <v>10.48</v>
      </c>
      <c r="K172" s="84">
        <v>1.1599999999999999</v>
      </c>
    </row>
    <row r="173" spans="2:11" ht="24" customHeight="1" x14ac:dyDescent="0.2">
      <c r="B173" s="80" t="s">
        <v>884</v>
      </c>
      <c r="C173" s="81" t="s">
        <v>904</v>
      </c>
      <c r="D173" s="80" t="s">
        <v>72</v>
      </c>
      <c r="E173" s="80" t="s">
        <v>905</v>
      </c>
      <c r="F173" s="401" t="s">
        <v>887</v>
      </c>
      <c r="G173" s="401"/>
      <c r="H173" s="82" t="s">
        <v>122</v>
      </c>
      <c r="I173" s="83">
        <v>0.74450000000000005</v>
      </c>
      <c r="J173" s="84">
        <v>3.2</v>
      </c>
      <c r="K173" s="84">
        <v>2.38</v>
      </c>
    </row>
    <row r="174" spans="2:11" ht="24" customHeight="1" x14ac:dyDescent="0.2">
      <c r="B174" s="80" t="s">
        <v>884</v>
      </c>
      <c r="C174" s="81" t="s">
        <v>930</v>
      </c>
      <c r="D174" s="80" t="s">
        <v>72</v>
      </c>
      <c r="E174" s="80" t="s">
        <v>931</v>
      </c>
      <c r="F174" s="401" t="s">
        <v>887</v>
      </c>
      <c r="G174" s="401"/>
      <c r="H174" s="82" t="s">
        <v>122</v>
      </c>
      <c r="I174" s="83">
        <v>0.55000000000000004</v>
      </c>
      <c r="J174" s="84">
        <v>3.66</v>
      </c>
      <c r="K174" s="84">
        <v>2.0099999999999998</v>
      </c>
    </row>
    <row r="175" spans="2:11" ht="24" customHeight="1" x14ac:dyDescent="0.2">
      <c r="B175" s="80" t="s">
        <v>884</v>
      </c>
      <c r="C175" s="81" t="s">
        <v>932</v>
      </c>
      <c r="D175" s="80" t="s">
        <v>72</v>
      </c>
      <c r="E175" s="80" t="s">
        <v>933</v>
      </c>
      <c r="F175" s="401" t="s">
        <v>887</v>
      </c>
      <c r="G175" s="401"/>
      <c r="H175" s="82" t="s">
        <v>934</v>
      </c>
      <c r="I175" s="83">
        <v>2.5600000000000001E-2</v>
      </c>
      <c r="J175" s="84">
        <v>24.06</v>
      </c>
      <c r="K175" s="84">
        <v>0.61</v>
      </c>
    </row>
    <row r="176" spans="2:11" x14ac:dyDescent="0.2">
      <c r="B176" s="76"/>
      <c r="C176" s="76"/>
      <c r="D176" s="76"/>
      <c r="E176" s="76"/>
      <c r="F176" s="76" t="s">
        <v>858</v>
      </c>
      <c r="G176" s="77">
        <v>8.3709040204508476</v>
      </c>
      <c r="H176" s="76" t="s">
        <v>859</v>
      </c>
      <c r="I176" s="77">
        <v>9.64</v>
      </c>
      <c r="J176" s="76" t="s">
        <v>860</v>
      </c>
      <c r="K176" s="77">
        <v>18.010000000000002</v>
      </c>
    </row>
    <row r="177" spans="2:11" ht="30" customHeight="1" thickBot="1" x14ac:dyDescent="0.25">
      <c r="B177" s="37"/>
      <c r="C177" s="37"/>
      <c r="D177" s="37"/>
      <c r="E177" s="37"/>
      <c r="F177" s="37"/>
      <c r="G177" s="37"/>
      <c r="H177" s="37" t="s">
        <v>861</v>
      </c>
      <c r="I177" s="78">
        <v>68.7</v>
      </c>
      <c r="J177" s="37" t="s">
        <v>862</v>
      </c>
      <c r="K177" s="38">
        <v>2379.7600000000002</v>
      </c>
    </row>
    <row r="178" spans="2:11" ht="0.95" customHeight="1" thickTop="1" x14ac:dyDescent="0.2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8" customHeight="1" x14ac:dyDescent="0.2">
      <c r="B179" s="27" t="s">
        <v>145</v>
      </c>
      <c r="C179" s="29" t="s">
        <v>50</v>
      </c>
      <c r="D179" s="27" t="s">
        <v>51</v>
      </c>
      <c r="E179" s="27" t="s">
        <v>2</v>
      </c>
      <c r="F179" s="398" t="s">
        <v>849</v>
      </c>
      <c r="G179" s="398"/>
      <c r="H179" s="28" t="s">
        <v>52</v>
      </c>
      <c r="I179" s="29" t="s">
        <v>53</v>
      </c>
      <c r="J179" s="29" t="s">
        <v>54</v>
      </c>
      <c r="K179" s="29" t="s">
        <v>3</v>
      </c>
    </row>
    <row r="180" spans="2:11" ht="24" customHeight="1" x14ac:dyDescent="0.2">
      <c r="B180" s="33" t="s">
        <v>850</v>
      </c>
      <c r="C180" s="35" t="s">
        <v>146</v>
      </c>
      <c r="D180" s="33" t="s">
        <v>72</v>
      </c>
      <c r="E180" s="33" t="s">
        <v>147</v>
      </c>
      <c r="F180" s="399" t="s">
        <v>925</v>
      </c>
      <c r="G180" s="399"/>
      <c r="H180" s="34" t="s">
        <v>97</v>
      </c>
      <c r="I180" s="70">
        <v>1</v>
      </c>
      <c r="J180" s="36">
        <v>37.78</v>
      </c>
      <c r="K180" s="36">
        <v>37.78</v>
      </c>
    </row>
    <row r="181" spans="2:11" ht="60" customHeight="1" x14ac:dyDescent="0.2">
      <c r="B181" s="71" t="s">
        <v>852</v>
      </c>
      <c r="C181" s="72" t="s">
        <v>935</v>
      </c>
      <c r="D181" s="71" t="s">
        <v>72</v>
      </c>
      <c r="E181" s="71" t="s">
        <v>936</v>
      </c>
      <c r="F181" s="400" t="s">
        <v>872</v>
      </c>
      <c r="G181" s="400"/>
      <c r="H181" s="73" t="s">
        <v>876</v>
      </c>
      <c r="I181" s="74">
        <v>6.0000000000000001E-3</v>
      </c>
      <c r="J181" s="75">
        <v>173.1</v>
      </c>
      <c r="K181" s="75">
        <v>1.03</v>
      </c>
    </row>
    <row r="182" spans="2:11" ht="36" customHeight="1" x14ac:dyDescent="0.2">
      <c r="B182" s="71" t="s">
        <v>852</v>
      </c>
      <c r="C182" s="72" t="s">
        <v>937</v>
      </c>
      <c r="D182" s="71" t="s">
        <v>72</v>
      </c>
      <c r="E182" s="71" t="s">
        <v>938</v>
      </c>
      <c r="F182" s="400" t="s">
        <v>872</v>
      </c>
      <c r="G182" s="400"/>
      <c r="H182" s="73" t="s">
        <v>876</v>
      </c>
      <c r="I182" s="74">
        <v>0.27400000000000002</v>
      </c>
      <c r="J182" s="75">
        <v>27.86</v>
      </c>
      <c r="K182" s="75">
        <v>7.63</v>
      </c>
    </row>
    <row r="183" spans="2:11" ht="36" customHeight="1" x14ac:dyDescent="0.2">
      <c r="B183" s="71" t="s">
        <v>852</v>
      </c>
      <c r="C183" s="72" t="s">
        <v>939</v>
      </c>
      <c r="D183" s="71" t="s">
        <v>72</v>
      </c>
      <c r="E183" s="71" t="s">
        <v>940</v>
      </c>
      <c r="F183" s="400" t="s">
        <v>872</v>
      </c>
      <c r="G183" s="400"/>
      <c r="H183" s="73" t="s">
        <v>873</v>
      </c>
      <c r="I183" s="74">
        <v>0.254</v>
      </c>
      <c r="J183" s="75">
        <v>22.81</v>
      </c>
      <c r="K183" s="75">
        <v>5.79</v>
      </c>
    </row>
    <row r="184" spans="2:11" ht="60" customHeight="1" x14ac:dyDescent="0.2">
      <c r="B184" s="71" t="s">
        <v>852</v>
      </c>
      <c r="C184" s="72" t="s">
        <v>941</v>
      </c>
      <c r="D184" s="71" t="s">
        <v>72</v>
      </c>
      <c r="E184" s="71" t="s">
        <v>942</v>
      </c>
      <c r="F184" s="400" t="s">
        <v>872</v>
      </c>
      <c r="G184" s="400"/>
      <c r="H184" s="73" t="s">
        <v>873</v>
      </c>
      <c r="I184" s="74">
        <v>3.0000000000000001E-3</v>
      </c>
      <c r="J184" s="75">
        <v>34.590000000000003</v>
      </c>
      <c r="K184" s="75">
        <v>0.1</v>
      </c>
    </row>
    <row r="185" spans="2:11" ht="24" customHeight="1" x14ac:dyDescent="0.2">
      <c r="B185" s="71" t="s">
        <v>852</v>
      </c>
      <c r="C185" s="72" t="s">
        <v>896</v>
      </c>
      <c r="D185" s="71" t="s">
        <v>72</v>
      </c>
      <c r="E185" s="71" t="s">
        <v>897</v>
      </c>
      <c r="F185" s="400" t="s">
        <v>855</v>
      </c>
      <c r="G185" s="400"/>
      <c r="H185" s="73" t="s">
        <v>866</v>
      </c>
      <c r="I185" s="74">
        <v>0.65900000000000003</v>
      </c>
      <c r="J185" s="75">
        <v>16.940000000000001</v>
      </c>
      <c r="K185" s="75">
        <v>11.16</v>
      </c>
    </row>
    <row r="186" spans="2:11" ht="24" customHeight="1" x14ac:dyDescent="0.2">
      <c r="B186" s="80" t="s">
        <v>884</v>
      </c>
      <c r="C186" s="81" t="s">
        <v>943</v>
      </c>
      <c r="D186" s="80" t="s">
        <v>72</v>
      </c>
      <c r="E186" s="80" t="s">
        <v>944</v>
      </c>
      <c r="F186" s="401" t="s">
        <v>887</v>
      </c>
      <c r="G186" s="401"/>
      <c r="H186" s="82" t="s">
        <v>97</v>
      </c>
      <c r="I186" s="83">
        <v>1.25</v>
      </c>
      <c r="J186" s="84">
        <v>9.66</v>
      </c>
      <c r="K186" s="84">
        <v>12.07</v>
      </c>
    </row>
    <row r="187" spans="2:11" x14ac:dyDescent="0.2">
      <c r="B187" s="76"/>
      <c r="C187" s="76"/>
      <c r="D187" s="76"/>
      <c r="E187" s="76"/>
      <c r="F187" s="76" t="s">
        <v>858</v>
      </c>
      <c r="G187" s="77">
        <v>8.2407622588891467</v>
      </c>
      <c r="H187" s="76" t="s">
        <v>859</v>
      </c>
      <c r="I187" s="77">
        <v>9.49</v>
      </c>
      <c r="J187" s="76" t="s">
        <v>860</v>
      </c>
      <c r="K187" s="77">
        <v>17.73</v>
      </c>
    </row>
    <row r="188" spans="2:11" ht="30" customHeight="1" thickBot="1" x14ac:dyDescent="0.25">
      <c r="B188" s="37"/>
      <c r="C188" s="37"/>
      <c r="D188" s="37"/>
      <c r="E188" s="37"/>
      <c r="F188" s="37"/>
      <c r="G188" s="37"/>
      <c r="H188" s="37" t="s">
        <v>861</v>
      </c>
      <c r="I188" s="78">
        <v>74.86</v>
      </c>
      <c r="J188" s="37" t="s">
        <v>862</v>
      </c>
      <c r="K188" s="38">
        <v>2828.21</v>
      </c>
    </row>
    <row r="189" spans="2:11" ht="0.95" customHeight="1" thickTop="1" x14ac:dyDescent="0.2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24" customHeight="1" x14ac:dyDescent="0.2">
      <c r="B190" s="30" t="s">
        <v>10</v>
      </c>
      <c r="C190" s="30"/>
      <c r="D190" s="30"/>
      <c r="E190" s="30" t="s">
        <v>11</v>
      </c>
      <c r="F190" s="30"/>
      <c r="G190" s="397"/>
      <c r="H190" s="397"/>
      <c r="I190" s="31"/>
      <c r="J190" s="30"/>
      <c r="K190" s="32"/>
    </row>
    <row r="191" spans="2:11" ht="24" customHeight="1" x14ac:dyDescent="0.2">
      <c r="B191" s="30" t="s">
        <v>148</v>
      </c>
      <c r="C191" s="30"/>
      <c r="D191" s="30"/>
      <c r="E191" s="30" t="s">
        <v>149</v>
      </c>
      <c r="F191" s="30"/>
      <c r="G191" s="397"/>
      <c r="H191" s="397"/>
      <c r="I191" s="31"/>
      <c r="J191" s="30"/>
      <c r="K191" s="32">
        <v>2031.7</v>
      </c>
    </row>
    <row r="192" spans="2:11" ht="18" customHeight="1" x14ac:dyDescent="0.2">
      <c r="B192" s="27" t="s">
        <v>150</v>
      </c>
      <c r="C192" s="29" t="s">
        <v>50</v>
      </c>
      <c r="D192" s="27" t="s">
        <v>51</v>
      </c>
      <c r="E192" s="27" t="s">
        <v>2</v>
      </c>
      <c r="F192" s="398" t="s">
        <v>849</v>
      </c>
      <c r="G192" s="398"/>
      <c r="H192" s="28" t="s">
        <v>52</v>
      </c>
      <c r="I192" s="29" t="s">
        <v>53</v>
      </c>
      <c r="J192" s="29" t="s">
        <v>54</v>
      </c>
      <c r="K192" s="29" t="s">
        <v>3</v>
      </c>
    </row>
    <row r="193" spans="2:11" ht="24" customHeight="1" x14ac:dyDescent="0.2">
      <c r="B193" s="33" t="s">
        <v>850</v>
      </c>
      <c r="C193" s="35" t="s">
        <v>151</v>
      </c>
      <c r="D193" s="33" t="s">
        <v>72</v>
      </c>
      <c r="E193" s="33" t="s">
        <v>152</v>
      </c>
      <c r="F193" s="399" t="s">
        <v>925</v>
      </c>
      <c r="G193" s="399"/>
      <c r="H193" s="34" t="s">
        <v>97</v>
      </c>
      <c r="I193" s="70">
        <v>1</v>
      </c>
      <c r="J193" s="36">
        <v>75.84</v>
      </c>
      <c r="K193" s="36">
        <v>75.84</v>
      </c>
    </row>
    <row r="194" spans="2:11" ht="24" customHeight="1" x14ac:dyDescent="0.2">
      <c r="B194" s="71" t="s">
        <v>852</v>
      </c>
      <c r="C194" s="72" t="s">
        <v>911</v>
      </c>
      <c r="D194" s="71" t="s">
        <v>72</v>
      </c>
      <c r="E194" s="71" t="s">
        <v>912</v>
      </c>
      <c r="F194" s="400" t="s">
        <v>855</v>
      </c>
      <c r="G194" s="400"/>
      <c r="H194" s="73" t="s">
        <v>866</v>
      </c>
      <c r="I194" s="74">
        <v>1.1890000000000001</v>
      </c>
      <c r="J194" s="75">
        <v>20.3</v>
      </c>
      <c r="K194" s="75">
        <v>24.13</v>
      </c>
    </row>
    <row r="195" spans="2:11" ht="24" customHeight="1" x14ac:dyDescent="0.2">
      <c r="B195" s="71" t="s">
        <v>852</v>
      </c>
      <c r="C195" s="72" t="s">
        <v>896</v>
      </c>
      <c r="D195" s="71" t="s">
        <v>72</v>
      </c>
      <c r="E195" s="71" t="s">
        <v>897</v>
      </c>
      <c r="F195" s="400" t="s">
        <v>855</v>
      </c>
      <c r="G195" s="400"/>
      <c r="H195" s="73" t="s">
        <v>866</v>
      </c>
      <c r="I195" s="74">
        <v>3.0529999999999999</v>
      </c>
      <c r="J195" s="75">
        <v>16.940000000000001</v>
      </c>
      <c r="K195" s="75">
        <v>51.71</v>
      </c>
    </row>
    <row r="196" spans="2:11" x14ac:dyDescent="0.2">
      <c r="B196" s="76"/>
      <c r="C196" s="76"/>
      <c r="D196" s="76"/>
      <c r="E196" s="76"/>
      <c r="F196" s="76" t="s">
        <v>858</v>
      </c>
      <c r="G196" s="77">
        <v>25.893562630722752</v>
      </c>
      <c r="H196" s="76" t="s">
        <v>859</v>
      </c>
      <c r="I196" s="77">
        <v>29.82</v>
      </c>
      <c r="J196" s="76" t="s">
        <v>860</v>
      </c>
      <c r="K196" s="77">
        <v>55.71</v>
      </c>
    </row>
    <row r="197" spans="2:11" ht="30" customHeight="1" thickBot="1" x14ac:dyDescent="0.25">
      <c r="B197" s="37"/>
      <c r="C197" s="37"/>
      <c r="D197" s="37"/>
      <c r="E197" s="37"/>
      <c r="F197" s="37"/>
      <c r="G197" s="37"/>
      <c r="H197" s="37" t="s">
        <v>861</v>
      </c>
      <c r="I197" s="78">
        <v>12.54</v>
      </c>
      <c r="J197" s="37" t="s">
        <v>862</v>
      </c>
      <c r="K197" s="38">
        <v>951.03</v>
      </c>
    </row>
    <row r="198" spans="2:11" ht="0.95" customHeight="1" thickTop="1" x14ac:dyDescent="0.2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8" customHeight="1" x14ac:dyDescent="0.2">
      <c r="B199" s="27" t="s">
        <v>153</v>
      </c>
      <c r="C199" s="29" t="s">
        <v>50</v>
      </c>
      <c r="D199" s="27" t="s">
        <v>51</v>
      </c>
      <c r="E199" s="27" t="s">
        <v>2</v>
      </c>
      <c r="F199" s="398" t="s">
        <v>849</v>
      </c>
      <c r="G199" s="398"/>
      <c r="H199" s="28" t="s">
        <v>52</v>
      </c>
      <c r="I199" s="29" t="s">
        <v>53</v>
      </c>
      <c r="J199" s="29" t="s">
        <v>54</v>
      </c>
      <c r="K199" s="29" t="s">
        <v>3</v>
      </c>
    </row>
    <row r="200" spans="2:11" ht="24" customHeight="1" x14ac:dyDescent="0.2">
      <c r="B200" s="33" t="s">
        <v>850</v>
      </c>
      <c r="C200" s="35" t="s">
        <v>154</v>
      </c>
      <c r="D200" s="33" t="s">
        <v>72</v>
      </c>
      <c r="E200" s="33" t="s">
        <v>155</v>
      </c>
      <c r="F200" s="399" t="s">
        <v>925</v>
      </c>
      <c r="G200" s="399"/>
      <c r="H200" s="34" t="s">
        <v>97</v>
      </c>
      <c r="I200" s="70">
        <v>1</v>
      </c>
      <c r="J200" s="36">
        <v>99.7</v>
      </c>
      <c r="K200" s="36">
        <v>99.7</v>
      </c>
    </row>
    <row r="201" spans="2:11" ht="24" customHeight="1" x14ac:dyDescent="0.2">
      <c r="B201" s="71" t="s">
        <v>852</v>
      </c>
      <c r="C201" s="72" t="s">
        <v>911</v>
      </c>
      <c r="D201" s="71" t="s">
        <v>72</v>
      </c>
      <c r="E201" s="71" t="s">
        <v>912</v>
      </c>
      <c r="F201" s="400" t="s">
        <v>855</v>
      </c>
      <c r="G201" s="400"/>
      <c r="H201" s="73" t="s">
        <v>866</v>
      </c>
      <c r="I201" s="74">
        <v>1.4590000000000001</v>
      </c>
      <c r="J201" s="75">
        <v>20.3</v>
      </c>
      <c r="K201" s="75">
        <v>29.61</v>
      </c>
    </row>
    <row r="202" spans="2:11" ht="24" customHeight="1" x14ac:dyDescent="0.2">
      <c r="B202" s="71" t="s">
        <v>852</v>
      </c>
      <c r="C202" s="72" t="s">
        <v>896</v>
      </c>
      <c r="D202" s="71" t="s">
        <v>72</v>
      </c>
      <c r="E202" s="71" t="s">
        <v>897</v>
      </c>
      <c r="F202" s="400" t="s">
        <v>855</v>
      </c>
      <c r="G202" s="400"/>
      <c r="H202" s="73" t="s">
        <v>866</v>
      </c>
      <c r="I202" s="74">
        <v>4.1379999999999999</v>
      </c>
      <c r="J202" s="75">
        <v>16.940000000000001</v>
      </c>
      <c r="K202" s="75">
        <v>70.09</v>
      </c>
    </row>
    <row r="203" spans="2:11" x14ac:dyDescent="0.2">
      <c r="B203" s="76"/>
      <c r="C203" s="76"/>
      <c r="D203" s="76"/>
      <c r="E203" s="76"/>
      <c r="F203" s="76" t="s">
        <v>858</v>
      </c>
      <c r="G203" s="77">
        <v>33.994887287938646</v>
      </c>
      <c r="H203" s="76" t="s">
        <v>859</v>
      </c>
      <c r="I203" s="77">
        <v>39.15</v>
      </c>
      <c r="J203" s="76" t="s">
        <v>860</v>
      </c>
      <c r="K203" s="77">
        <v>73.14</v>
      </c>
    </row>
    <row r="204" spans="2:11" ht="30" customHeight="1" thickBot="1" x14ac:dyDescent="0.25">
      <c r="B204" s="37"/>
      <c r="C204" s="37"/>
      <c r="D204" s="37"/>
      <c r="E204" s="37"/>
      <c r="F204" s="37"/>
      <c r="G204" s="37"/>
      <c r="H204" s="37" t="s">
        <v>861</v>
      </c>
      <c r="I204" s="78">
        <v>7.47</v>
      </c>
      <c r="J204" s="37" t="s">
        <v>862</v>
      </c>
      <c r="K204" s="38">
        <v>744.75</v>
      </c>
    </row>
    <row r="205" spans="2:11" ht="0.95" customHeight="1" thickTop="1" x14ac:dyDescent="0.2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8" customHeight="1" x14ac:dyDescent="0.2">
      <c r="B206" s="27" t="s">
        <v>156</v>
      </c>
      <c r="C206" s="29" t="s">
        <v>50</v>
      </c>
      <c r="D206" s="27" t="s">
        <v>51</v>
      </c>
      <c r="E206" s="27" t="s">
        <v>2</v>
      </c>
      <c r="F206" s="398" t="s">
        <v>849</v>
      </c>
      <c r="G206" s="398"/>
      <c r="H206" s="28" t="s">
        <v>52</v>
      </c>
      <c r="I206" s="29" t="s">
        <v>53</v>
      </c>
      <c r="J206" s="29" t="s">
        <v>54</v>
      </c>
      <c r="K206" s="29" t="s">
        <v>3</v>
      </c>
    </row>
    <row r="207" spans="2:11" ht="36" customHeight="1" x14ac:dyDescent="0.2">
      <c r="B207" s="33" t="s">
        <v>850</v>
      </c>
      <c r="C207" s="35" t="s">
        <v>157</v>
      </c>
      <c r="D207" s="33" t="s">
        <v>72</v>
      </c>
      <c r="E207" s="33" t="s">
        <v>158</v>
      </c>
      <c r="F207" s="399" t="s">
        <v>925</v>
      </c>
      <c r="G207" s="399"/>
      <c r="H207" s="34" t="s">
        <v>74</v>
      </c>
      <c r="I207" s="70">
        <v>1</v>
      </c>
      <c r="J207" s="36">
        <v>4.8899999999999997</v>
      </c>
      <c r="K207" s="36">
        <v>4.8899999999999997</v>
      </c>
    </row>
    <row r="208" spans="2:11" ht="36" customHeight="1" x14ac:dyDescent="0.2">
      <c r="B208" s="71" t="s">
        <v>852</v>
      </c>
      <c r="C208" s="72" t="s">
        <v>937</v>
      </c>
      <c r="D208" s="71" t="s">
        <v>72</v>
      </c>
      <c r="E208" s="71" t="s">
        <v>938</v>
      </c>
      <c r="F208" s="400" t="s">
        <v>872</v>
      </c>
      <c r="G208" s="400"/>
      <c r="H208" s="73" t="s">
        <v>876</v>
      </c>
      <c r="I208" s="74">
        <v>3.0000000000000001E-3</v>
      </c>
      <c r="J208" s="75">
        <v>27.86</v>
      </c>
      <c r="K208" s="75">
        <v>0.08</v>
      </c>
    </row>
    <row r="209" spans="2:11" ht="36" customHeight="1" x14ac:dyDescent="0.2">
      <c r="B209" s="71" t="s">
        <v>852</v>
      </c>
      <c r="C209" s="72" t="s">
        <v>939</v>
      </c>
      <c r="D209" s="71" t="s">
        <v>72</v>
      </c>
      <c r="E209" s="71" t="s">
        <v>940</v>
      </c>
      <c r="F209" s="400" t="s">
        <v>872</v>
      </c>
      <c r="G209" s="400"/>
      <c r="H209" s="73" t="s">
        <v>873</v>
      </c>
      <c r="I209" s="74">
        <v>3.0000000000000001E-3</v>
      </c>
      <c r="J209" s="75">
        <v>22.81</v>
      </c>
      <c r="K209" s="75">
        <v>0.06</v>
      </c>
    </row>
    <row r="210" spans="2:11" ht="24" customHeight="1" x14ac:dyDescent="0.2">
      <c r="B210" s="71" t="s">
        <v>852</v>
      </c>
      <c r="C210" s="72" t="s">
        <v>911</v>
      </c>
      <c r="D210" s="71" t="s">
        <v>72</v>
      </c>
      <c r="E210" s="71" t="s">
        <v>912</v>
      </c>
      <c r="F210" s="400" t="s">
        <v>855</v>
      </c>
      <c r="G210" s="400"/>
      <c r="H210" s="73" t="s">
        <v>866</v>
      </c>
      <c r="I210" s="74">
        <v>0.104</v>
      </c>
      <c r="J210" s="75">
        <v>20.3</v>
      </c>
      <c r="K210" s="75">
        <v>2.11</v>
      </c>
    </row>
    <row r="211" spans="2:11" ht="24" customHeight="1" x14ac:dyDescent="0.2">
      <c r="B211" s="71" t="s">
        <v>852</v>
      </c>
      <c r="C211" s="72" t="s">
        <v>896</v>
      </c>
      <c r="D211" s="71" t="s">
        <v>72</v>
      </c>
      <c r="E211" s="71" t="s">
        <v>897</v>
      </c>
      <c r="F211" s="400" t="s">
        <v>855</v>
      </c>
      <c r="G211" s="400"/>
      <c r="H211" s="73" t="s">
        <v>866</v>
      </c>
      <c r="I211" s="74">
        <v>0.156</v>
      </c>
      <c r="J211" s="75">
        <v>16.940000000000001</v>
      </c>
      <c r="K211" s="75">
        <v>2.64</v>
      </c>
    </row>
    <row r="212" spans="2:11" x14ac:dyDescent="0.2">
      <c r="B212" s="76"/>
      <c r="C212" s="76"/>
      <c r="D212" s="76"/>
      <c r="E212" s="76"/>
      <c r="F212" s="76" t="s">
        <v>858</v>
      </c>
      <c r="G212" s="77">
        <v>1.6778991401347896</v>
      </c>
      <c r="H212" s="76" t="s">
        <v>859</v>
      </c>
      <c r="I212" s="77">
        <v>1.93</v>
      </c>
      <c r="J212" s="76" t="s">
        <v>860</v>
      </c>
      <c r="K212" s="77">
        <v>3.61</v>
      </c>
    </row>
    <row r="213" spans="2:11" ht="30" customHeight="1" thickBot="1" x14ac:dyDescent="0.25">
      <c r="B213" s="37"/>
      <c r="C213" s="37"/>
      <c r="D213" s="37"/>
      <c r="E213" s="37"/>
      <c r="F213" s="37"/>
      <c r="G213" s="37"/>
      <c r="H213" s="37" t="s">
        <v>861</v>
      </c>
      <c r="I213" s="78">
        <v>28.16</v>
      </c>
      <c r="J213" s="37" t="s">
        <v>862</v>
      </c>
      <c r="K213" s="38">
        <v>137.69999999999999</v>
      </c>
    </row>
    <row r="214" spans="2:11" ht="0.95" customHeight="1" thickTop="1" x14ac:dyDescent="0.2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8" customHeight="1" x14ac:dyDescent="0.2">
      <c r="B215" s="27" t="s">
        <v>159</v>
      </c>
      <c r="C215" s="29" t="s">
        <v>50</v>
      </c>
      <c r="D215" s="27" t="s">
        <v>51</v>
      </c>
      <c r="E215" s="27" t="s">
        <v>2</v>
      </c>
      <c r="F215" s="398" t="s">
        <v>849</v>
      </c>
      <c r="G215" s="398"/>
      <c r="H215" s="28" t="s">
        <v>52</v>
      </c>
      <c r="I215" s="29" t="s">
        <v>53</v>
      </c>
      <c r="J215" s="29" t="s">
        <v>54</v>
      </c>
      <c r="K215" s="29" t="s">
        <v>3</v>
      </c>
    </row>
    <row r="216" spans="2:11" ht="24" customHeight="1" x14ac:dyDescent="0.2">
      <c r="B216" s="33" t="s">
        <v>850</v>
      </c>
      <c r="C216" s="35" t="s">
        <v>160</v>
      </c>
      <c r="D216" s="33" t="s">
        <v>72</v>
      </c>
      <c r="E216" s="33" t="s">
        <v>161</v>
      </c>
      <c r="F216" s="399" t="s">
        <v>925</v>
      </c>
      <c r="G216" s="399"/>
      <c r="H216" s="34" t="s">
        <v>97</v>
      </c>
      <c r="I216" s="70">
        <v>1</v>
      </c>
      <c r="J216" s="36">
        <v>25.71</v>
      </c>
      <c r="K216" s="36">
        <v>25.71</v>
      </c>
    </row>
    <row r="217" spans="2:11" ht="36" customHeight="1" x14ac:dyDescent="0.2">
      <c r="B217" s="71" t="s">
        <v>852</v>
      </c>
      <c r="C217" s="72" t="s">
        <v>937</v>
      </c>
      <c r="D217" s="71" t="s">
        <v>72</v>
      </c>
      <c r="E217" s="71" t="s">
        <v>938</v>
      </c>
      <c r="F217" s="400" t="s">
        <v>872</v>
      </c>
      <c r="G217" s="400"/>
      <c r="H217" s="73" t="s">
        <v>876</v>
      </c>
      <c r="I217" s="74">
        <v>0.27400000000000002</v>
      </c>
      <c r="J217" s="75">
        <v>27.86</v>
      </c>
      <c r="K217" s="75">
        <v>7.63</v>
      </c>
    </row>
    <row r="218" spans="2:11" ht="36" customHeight="1" x14ac:dyDescent="0.2">
      <c r="B218" s="71" t="s">
        <v>852</v>
      </c>
      <c r="C218" s="72" t="s">
        <v>939</v>
      </c>
      <c r="D218" s="71" t="s">
        <v>72</v>
      </c>
      <c r="E218" s="71" t="s">
        <v>940</v>
      </c>
      <c r="F218" s="400" t="s">
        <v>872</v>
      </c>
      <c r="G218" s="400"/>
      <c r="H218" s="73" t="s">
        <v>873</v>
      </c>
      <c r="I218" s="74">
        <v>0.254</v>
      </c>
      <c r="J218" s="75">
        <v>22.81</v>
      </c>
      <c r="K218" s="75">
        <v>5.79</v>
      </c>
    </row>
    <row r="219" spans="2:11" ht="24" customHeight="1" x14ac:dyDescent="0.2">
      <c r="B219" s="71" t="s">
        <v>852</v>
      </c>
      <c r="C219" s="72" t="s">
        <v>945</v>
      </c>
      <c r="D219" s="71" t="s">
        <v>72</v>
      </c>
      <c r="E219" s="71" t="s">
        <v>946</v>
      </c>
      <c r="F219" s="400" t="s">
        <v>925</v>
      </c>
      <c r="G219" s="400"/>
      <c r="H219" s="73" t="s">
        <v>97</v>
      </c>
      <c r="I219" s="74">
        <v>1</v>
      </c>
      <c r="J219" s="75">
        <v>1.28</v>
      </c>
      <c r="K219" s="75">
        <v>1.28</v>
      </c>
    </row>
    <row r="220" spans="2:11" ht="24" customHeight="1" x14ac:dyDescent="0.2">
      <c r="B220" s="71" t="s">
        <v>852</v>
      </c>
      <c r="C220" s="72" t="s">
        <v>896</v>
      </c>
      <c r="D220" s="71" t="s">
        <v>72</v>
      </c>
      <c r="E220" s="71" t="s">
        <v>897</v>
      </c>
      <c r="F220" s="400" t="s">
        <v>855</v>
      </c>
      <c r="G220" s="400"/>
      <c r="H220" s="73" t="s">
        <v>866</v>
      </c>
      <c r="I220" s="74">
        <v>0.65</v>
      </c>
      <c r="J220" s="75">
        <v>16.940000000000001</v>
      </c>
      <c r="K220" s="75">
        <v>11.01</v>
      </c>
    </row>
    <row r="221" spans="2:11" x14ac:dyDescent="0.2">
      <c r="B221" s="76"/>
      <c r="C221" s="76"/>
      <c r="D221" s="76"/>
      <c r="E221" s="76"/>
      <c r="F221" s="76" t="s">
        <v>858</v>
      </c>
      <c r="G221" s="77">
        <v>8.2361143388333726</v>
      </c>
      <c r="H221" s="76" t="s">
        <v>859</v>
      </c>
      <c r="I221" s="77">
        <v>9.48</v>
      </c>
      <c r="J221" s="76" t="s">
        <v>860</v>
      </c>
      <c r="K221" s="77">
        <v>17.72</v>
      </c>
    </row>
    <row r="222" spans="2:11" ht="30" customHeight="1" thickBot="1" x14ac:dyDescent="0.25">
      <c r="B222" s="37"/>
      <c r="C222" s="37"/>
      <c r="D222" s="37"/>
      <c r="E222" s="37"/>
      <c r="F222" s="37"/>
      <c r="G222" s="37"/>
      <c r="H222" s="37" t="s">
        <v>861</v>
      </c>
      <c r="I222" s="78">
        <v>7.71</v>
      </c>
      <c r="J222" s="37" t="s">
        <v>862</v>
      </c>
      <c r="K222" s="38">
        <v>198.22</v>
      </c>
    </row>
    <row r="223" spans="2:11" ht="0.95" customHeight="1" thickTop="1" x14ac:dyDescent="0.2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24" customHeight="1" x14ac:dyDescent="0.2">
      <c r="B224" s="30" t="s">
        <v>162</v>
      </c>
      <c r="C224" s="30"/>
      <c r="D224" s="30"/>
      <c r="E224" s="30" t="s">
        <v>163</v>
      </c>
      <c r="F224" s="30"/>
      <c r="G224" s="397"/>
      <c r="H224" s="397"/>
      <c r="I224" s="31"/>
      <c r="J224" s="30"/>
      <c r="K224" s="32">
        <v>8606.76</v>
      </c>
    </row>
    <row r="225" spans="2:11" ht="18" customHeight="1" x14ac:dyDescent="0.2">
      <c r="B225" s="27" t="s">
        <v>164</v>
      </c>
      <c r="C225" s="29" t="s">
        <v>50</v>
      </c>
      <c r="D225" s="27" t="s">
        <v>51</v>
      </c>
      <c r="E225" s="27" t="s">
        <v>2</v>
      </c>
      <c r="F225" s="398" t="s">
        <v>849</v>
      </c>
      <c r="G225" s="398"/>
      <c r="H225" s="28" t="s">
        <v>52</v>
      </c>
      <c r="I225" s="29" t="s">
        <v>53</v>
      </c>
      <c r="J225" s="29" t="s">
        <v>54</v>
      </c>
      <c r="K225" s="29" t="s">
        <v>3</v>
      </c>
    </row>
    <row r="226" spans="2:11" ht="36" customHeight="1" x14ac:dyDescent="0.2">
      <c r="B226" s="33" t="s">
        <v>850</v>
      </c>
      <c r="C226" s="35" t="s">
        <v>165</v>
      </c>
      <c r="D226" s="33" t="s">
        <v>72</v>
      </c>
      <c r="E226" s="33" t="s">
        <v>166</v>
      </c>
      <c r="F226" s="399" t="s">
        <v>879</v>
      </c>
      <c r="G226" s="399"/>
      <c r="H226" s="34" t="s">
        <v>74</v>
      </c>
      <c r="I226" s="70">
        <v>1</v>
      </c>
      <c r="J226" s="36">
        <v>93.71</v>
      </c>
      <c r="K226" s="36">
        <v>93.71</v>
      </c>
    </row>
    <row r="227" spans="2:11" ht="36" customHeight="1" x14ac:dyDescent="0.2">
      <c r="B227" s="71" t="s">
        <v>852</v>
      </c>
      <c r="C227" s="72" t="s">
        <v>870</v>
      </c>
      <c r="D227" s="71" t="s">
        <v>72</v>
      </c>
      <c r="E227" s="71" t="s">
        <v>871</v>
      </c>
      <c r="F227" s="400" t="s">
        <v>872</v>
      </c>
      <c r="G227" s="400"/>
      <c r="H227" s="73" t="s">
        <v>873</v>
      </c>
      <c r="I227" s="74">
        <v>3.9E-2</v>
      </c>
      <c r="J227" s="75">
        <v>22.22</v>
      </c>
      <c r="K227" s="75">
        <v>0.86</v>
      </c>
    </row>
    <row r="228" spans="2:11" ht="36" customHeight="1" x14ac:dyDescent="0.2">
      <c r="B228" s="71" t="s">
        <v>852</v>
      </c>
      <c r="C228" s="72" t="s">
        <v>874</v>
      </c>
      <c r="D228" s="71" t="s">
        <v>72</v>
      </c>
      <c r="E228" s="71" t="s">
        <v>875</v>
      </c>
      <c r="F228" s="400" t="s">
        <v>872</v>
      </c>
      <c r="G228" s="400"/>
      <c r="H228" s="73" t="s">
        <v>876</v>
      </c>
      <c r="I228" s="74">
        <v>7.9000000000000001E-2</v>
      </c>
      <c r="J228" s="75">
        <v>24.71</v>
      </c>
      <c r="K228" s="75">
        <v>1.95</v>
      </c>
    </row>
    <row r="229" spans="2:11" ht="24" customHeight="1" x14ac:dyDescent="0.2">
      <c r="B229" s="71" t="s">
        <v>852</v>
      </c>
      <c r="C229" s="72" t="s">
        <v>880</v>
      </c>
      <c r="D229" s="71" t="s">
        <v>72</v>
      </c>
      <c r="E229" s="71" t="s">
        <v>881</v>
      </c>
      <c r="F229" s="400" t="s">
        <v>855</v>
      </c>
      <c r="G229" s="400"/>
      <c r="H229" s="73" t="s">
        <v>866</v>
      </c>
      <c r="I229" s="74">
        <v>2.7690000000000001</v>
      </c>
      <c r="J229" s="75">
        <v>19.920000000000002</v>
      </c>
      <c r="K229" s="75">
        <v>55.15</v>
      </c>
    </row>
    <row r="230" spans="2:11" ht="24" customHeight="1" x14ac:dyDescent="0.2">
      <c r="B230" s="71" t="s">
        <v>852</v>
      </c>
      <c r="C230" s="72" t="s">
        <v>882</v>
      </c>
      <c r="D230" s="71" t="s">
        <v>72</v>
      </c>
      <c r="E230" s="71" t="s">
        <v>883</v>
      </c>
      <c r="F230" s="400" t="s">
        <v>855</v>
      </c>
      <c r="G230" s="400"/>
      <c r="H230" s="73" t="s">
        <v>866</v>
      </c>
      <c r="I230" s="74">
        <v>1.0860000000000001</v>
      </c>
      <c r="J230" s="75">
        <v>16.72</v>
      </c>
      <c r="K230" s="75">
        <v>18.149999999999999</v>
      </c>
    </row>
    <row r="231" spans="2:11" ht="24" customHeight="1" x14ac:dyDescent="0.2">
      <c r="B231" s="80" t="s">
        <v>884</v>
      </c>
      <c r="C231" s="81" t="s">
        <v>947</v>
      </c>
      <c r="D231" s="80" t="s">
        <v>72</v>
      </c>
      <c r="E231" s="80" t="s">
        <v>948</v>
      </c>
      <c r="F231" s="401" t="s">
        <v>887</v>
      </c>
      <c r="G231" s="401"/>
      <c r="H231" s="82" t="s">
        <v>934</v>
      </c>
      <c r="I231" s="83">
        <v>1.7000000000000001E-2</v>
      </c>
      <c r="J231" s="84">
        <v>5.35</v>
      </c>
      <c r="K231" s="84">
        <v>0.09</v>
      </c>
    </row>
    <row r="232" spans="2:11" ht="24" customHeight="1" x14ac:dyDescent="0.2">
      <c r="B232" s="80" t="s">
        <v>884</v>
      </c>
      <c r="C232" s="81" t="s">
        <v>949</v>
      </c>
      <c r="D232" s="80" t="s">
        <v>72</v>
      </c>
      <c r="E232" s="80" t="s">
        <v>950</v>
      </c>
      <c r="F232" s="401" t="s">
        <v>887</v>
      </c>
      <c r="G232" s="401"/>
      <c r="H232" s="82" t="s">
        <v>175</v>
      </c>
      <c r="I232" s="83">
        <v>0.01</v>
      </c>
      <c r="J232" s="84">
        <v>12.93</v>
      </c>
      <c r="K232" s="84">
        <v>0.12</v>
      </c>
    </row>
    <row r="233" spans="2:11" ht="24" customHeight="1" x14ac:dyDescent="0.2">
      <c r="B233" s="80" t="s">
        <v>884</v>
      </c>
      <c r="C233" s="81" t="s">
        <v>951</v>
      </c>
      <c r="D233" s="80" t="s">
        <v>72</v>
      </c>
      <c r="E233" s="80" t="s">
        <v>952</v>
      </c>
      <c r="F233" s="401" t="s">
        <v>887</v>
      </c>
      <c r="G233" s="401"/>
      <c r="H233" s="82" t="s">
        <v>175</v>
      </c>
      <c r="I233" s="83">
        <v>1.6E-2</v>
      </c>
      <c r="J233" s="84">
        <v>11.74</v>
      </c>
      <c r="K233" s="84">
        <v>0.18</v>
      </c>
    </row>
    <row r="234" spans="2:11" ht="24" customHeight="1" x14ac:dyDescent="0.2">
      <c r="B234" s="80" t="s">
        <v>884</v>
      </c>
      <c r="C234" s="81" t="s">
        <v>953</v>
      </c>
      <c r="D234" s="80" t="s">
        <v>72</v>
      </c>
      <c r="E234" s="80" t="s">
        <v>954</v>
      </c>
      <c r="F234" s="401" t="s">
        <v>887</v>
      </c>
      <c r="G234" s="401"/>
      <c r="H234" s="82" t="s">
        <v>175</v>
      </c>
      <c r="I234" s="83">
        <v>4.7E-2</v>
      </c>
      <c r="J234" s="84">
        <v>10.68</v>
      </c>
      <c r="K234" s="84">
        <v>0.5</v>
      </c>
    </row>
    <row r="235" spans="2:11" ht="24" customHeight="1" x14ac:dyDescent="0.2">
      <c r="B235" s="80" t="s">
        <v>884</v>
      </c>
      <c r="C235" s="81" t="s">
        <v>955</v>
      </c>
      <c r="D235" s="80" t="s">
        <v>72</v>
      </c>
      <c r="E235" s="80" t="s">
        <v>956</v>
      </c>
      <c r="F235" s="401" t="s">
        <v>887</v>
      </c>
      <c r="G235" s="401"/>
      <c r="H235" s="82" t="s">
        <v>122</v>
      </c>
      <c r="I235" s="83">
        <v>4.6120000000000001</v>
      </c>
      <c r="J235" s="84">
        <v>1.06</v>
      </c>
      <c r="K235" s="84">
        <v>4.88</v>
      </c>
    </row>
    <row r="236" spans="2:11" ht="24" customHeight="1" x14ac:dyDescent="0.2">
      <c r="B236" s="80" t="s">
        <v>884</v>
      </c>
      <c r="C236" s="81" t="s">
        <v>957</v>
      </c>
      <c r="D236" s="80" t="s">
        <v>72</v>
      </c>
      <c r="E236" s="80" t="s">
        <v>958</v>
      </c>
      <c r="F236" s="401" t="s">
        <v>887</v>
      </c>
      <c r="G236" s="401"/>
      <c r="H236" s="82" t="s">
        <v>122</v>
      </c>
      <c r="I236" s="83">
        <v>1.278</v>
      </c>
      <c r="J236" s="84">
        <v>9.26</v>
      </c>
      <c r="K236" s="84">
        <v>11.83</v>
      </c>
    </row>
    <row r="237" spans="2:11" x14ac:dyDescent="0.2">
      <c r="B237" s="76"/>
      <c r="C237" s="76"/>
      <c r="D237" s="76"/>
      <c r="E237" s="76"/>
      <c r="F237" s="76" t="s">
        <v>858</v>
      </c>
      <c r="G237" s="77">
        <v>26.548919358587032</v>
      </c>
      <c r="H237" s="76" t="s">
        <v>859</v>
      </c>
      <c r="I237" s="77">
        <v>30.57</v>
      </c>
      <c r="J237" s="76" t="s">
        <v>860</v>
      </c>
      <c r="K237" s="77">
        <v>57.12</v>
      </c>
    </row>
    <row r="238" spans="2:11" ht="30" customHeight="1" thickBot="1" x14ac:dyDescent="0.25">
      <c r="B238" s="37"/>
      <c r="C238" s="37"/>
      <c r="D238" s="37"/>
      <c r="E238" s="37"/>
      <c r="F238" s="37"/>
      <c r="G238" s="37"/>
      <c r="H238" s="37" t="s">
        <v>861</v>
      </c>
      <c r="I238" s="78">
        <v>36.450000000000003</v>
      </c>
      <c r="J238" s="37" t="s">
        <v>862</v>
      </c>
      <c r="K238" s="38">
        <v>3415.72</v>
      </c>
    </row>
    <row r="239" spans="2:11" ht="0.95" customHeight="1" thickTop="1" x14ac:dyDescent="0.2">
      <c r="B239" s="79"/>
      <c r="C239" s="79"/>
      <c r="D239" s="79"/>
      <c r="E239" s="79"/>
      <c r="F239" s="79"/>
      <c r="G239" s="79"/>
      <c r="H239" s="79"/>
      <c r="I239" s="79"/>
      <c r="J239" s="79"/>
      <c r="K239" s="79"/>
    </row>
    <row r="240" spans="2:11" ht="18" customHeight="1" x14ac:dyDescent="0.2">
      <c r="B240" s="27" t="s">
        <v>167</v>
      </c>
      <c r="C240" s="29" t="s">
        <v>50</v>
      </c>
      <c r="D240" s="27" t="s">
        <v>51</v>
      </c>
      <c r="E240" s="27" t="s">
        <v>2</v>
      </c>
      <c r="F240" s="398" t="s">
        <v>849</v>
      </c>
      <c r="G240" s="398"/>
      <c r="H240" s="28" t="s">
        <v>52</v>
      </c>
      <c r="I240" s="29" t="s">
        <v>53</v>
      </c>
      <c r="J240" s="29" t="s">
        <v>54</v>
      </c>
      <c r="K240" s="29" t="s">
        <v>3</v>
      </c>
    </row>
    <row r="241" spans="2:11" ht="36" customHeight="1" x14ac:dyDescent="0.2">
      <c r="B241" s="33" t="s">
        <v>850</v>
      </c>
      <c r="C241" s="35" t="s">
        <v>168</v>
      </c>
      <c r="D241" s="33" t="s">
        <v>72</v>
      </c>
      <c r="E241" s="33" t="s">
        <v>169</v>
      </c>
      <c r="F241" s="399" t="s">
        <v>879</v>
      </c>
      <c r="G241" s="399"/>
      <c r="H241" s="34" t="s">
        <v>74</v>
      </c>
      <c r="I241" s="70">
        <v>1</v>
      </c>
      <c r="J241" s="36">
        <v>43.91</v>
      </c>
      <c r="K241" s="36">
        <v>43.91</v>
      </c>
    </row>
    <row r="242" spans="2:11" ht="36" customHeight="1" x14ac:dyDescent="0.2">
      <c r="B242" s="71" t="s">
        <v>852</v>
      </c>
      <c r="C242" s="72" t="s">
        <v>870</v>
      </c>
      <c r="D242" s="71" t="s">
        <v>72</v>
      </c>
      <c r="E242" s="71" t="s">
        <v>871</v>
      </c>
      <c r="F242" s="400" t="s">
        <v>872</v>
      </c>
      <c r="G242" s="400"/>
      <c r="H242" s="73" t="s">
        <v>873</v>
      </c>
      <c r="I242" s="74">
        <v>1.4E-2</v>
      </c>
      <c r="J242" s="75">
        <v>22.22</v>
      </c>
      <c r="K242" s="75">
        <v>0.31</v>
      </c>
    </row>
    <row r="243" spans="2:11" ht="36" customHeight="1" x14ac:dyDescent="0.2">
      <c r="B243" s="71" t="s">
        <v>852</v>
      </c>
      <c r="C243" s="72" t="s">
        <v>874</v>
      </c>
      <c r="D243" s="71" t="s">
        <v>72</v>
      </c>
      <c r="E243" s="71" t="s">
        <v>875</v>
      </c>
      <c r="F243" s="400" t="s">
        <v>872</v>
      </c>
      <c r="G243" s="400"/>
      <c r="H243" s="73" t="s">
        <v>876</v>
      </c>
      <c r="I243" s="74">
        <v>1.7000000000000001E-2</v>
      </c>
      <c r="J243" s="75">
        <v>24.71</v>
      </c>
      <c r="K243" s="75">
        <v>0.42</v>
      </c>
    </row>
    <row r="244" spans="2:11" ht="24" customHeight="1" x14ac:dyDescent="0.2">
      <c r="B244" s="71" t="s">
        <v>852</v>
      </c>
      <c r="C244" s="72" t="s">
        <v>880</v>
      </c>
      <c r="D244" s="71" t="s">
        <v>72</v>
      </c>
      <c r="E244" s="71" t="s">
        <v>881</v>
      </c>
      <c r="F244" s="400" t="s">
        <v>855</v>
      </c>
      <c r="G244" s="400"/>
      <c r="H244" s="73" t="s">
        <v>866</v>
      </c>
      <c r="I244" s="74">
        <v>1.145</v>
      </c>
      <c r="J244" s="75">
        <v>19.920000000000002</v>
      </c>
      <c r="K244" s="75">
        <v>22.8</v>
      </c>
    </row>
    <row r="245" spans="2:11" ht="24" customHeight="1" x14ac:dyDescent="0.2">
      <c r="B245" s="71" t="s">
        <v>852</v>
      </c>
      <c r="C245" s="72" t="s">
        <v>882</v>
      </c>
      <c r="D245" s="71" t="s">
        <v>72</v>
      </c>
      <c r="E245" s="71" t="s">
        <v>883</v>
      </c>
      <c r="F245" s="400" t="s">
        <v>855</v>
      </c>
      <c r="G245" s="400"/>
      <c r="H245" s="73" t="s">
        <v>866</v>
      </c>
      <c r="I245" s="74">
        <v>0.47099999999999997</v>
      </c>
      <c r="J245" s="75">
        <v>16.72</v>
      </c>
      <c r="K245" s="75">
        <v>7.87</v>
      </c>
    </row>
    <row r="246" spans="2:11" ht="24" customHeight="1" x14ac:dyDescent="0.2">
      <c r="B246" s="80" t="s">
        <v>884</v>
      </c>
      <c r="C246" s="81" t="s">
        <v>947</v>
      </c>
      <c r="D246" s="80" t="s">
        <v>72</v>
      </c>
      <c r="E246" s="80" t="s">
        <v>948</v>
      </c>
      <c r="F246" s="401" t="s">
        <v>887</v>
      </c>
      <c r="G246" s="401"/>
      <c r="H246" s="82" t="s">
        <v>934</v>
      </c>
      <c r="I246" s="83">
        <v>1.7000000000000001E-2</v>
      </c>
      <c r="J246" s="84">
        <v>5.35</v>
      </c>
      <c r="K246" s="84">
        <v>0.09</v>
      </c>
    </row>
    <row r="247" spans="2:11" ht="24" customHeight="1" x14ac:dyDescent="0.2">
      <c r="B247" s="80" t="s">
        <v>884</v>
      </c>
      <c r="C247" s="81" t="s">
        <v>900</v>
      </c>
      <c r="D247" s="80" t="s">
        <v>72</v>
      </c>
      <c r="E247" s="80" t="s">
        <v>901</v>
      </c>
      <c r="F247" s="401" t="s">
        <v>887</v>
      </c>
      <c r="G247" s="401"/>
      <c r="H247" s="82" t="s">
        <v>122</v>
      </c>
      <c r="I247" s="83">
        <v>0.60499999999999998</v>
      </c>
      <c r="J247" s="84">
        <v>2.96</v>
      </c>
      <c r="K247" s="84">
        <v>1.79</v>
      </c>
    </row>
    <row r="248" spans="2:11" ht="24" customHeight="1" x14ac:dyDescent="0.2">
      <c r="B248" s="80" t="s">
        <v>884</v>
      </c>
      <c r="C248" s="81" t="s">
        <v>949</v>
      </c>
      <c r="D248" s="80" t="s">
        <v>72</v>
      </c>
      <c r="E248" s="80" t="s">
        <v>950</v>
      </c>
      <c r="F248" s="401" t="s">
        <v>887</v>
      </c>
      <c r="G248" s="401"/>
      <c r="H248" s="82" t="s">
        <v>175</v>
      </c>
      <c r="I248" s="83">
        <v>3.4000000000000002E-2</v>
      </c>
      <c r="J248" s="84">
        <v>12.93</v>
      </c>
      <c r="K248" s="84">
        <v>0.43</v>
      </c>
    </row>
    <row r="249" spans="2:11" ht="24" customHeight="1" x14ac:dyDescent="0.2">
      <c r="B249" s="80" t="s">
        <v>884</v>
      </c>
      <c r="C249" s="81" t="s">
        <v>953</v>
      </c>
      <c r="D249" s="80" t="s">
        <v>72</v>
      </c>
      <c r="E249" s="80" t="s">
        <v>954</v>
      </c>
      <c r="F249" s="401" t="s">
        <v>887</v>
      </c>
      <c r="G249" s="401"/>
      <c r="H249" s="82" t="s">
        <v>175</v>
      </c>
      <c r="I249" s="83">
        <v>2.5999999999999999E-2</v>
      </c>
      <c r="J249" s="84">
        <v>10.68</v>
      </c>
      <c r="K249" s="84">
        <v>0.27</v>
      </c>
    </row>
    <row r="250" spans="2:11" ht="24" customHeight="1" x14ac:dyDescent="0.2">
      <c r="B250" s="80" t="s">
        <v>884</v>
      </c>
      <c r="C250" s="81" t="s">
        <v>955</v>
      </c>
      <c r="D250" s="80" t="s">
        <v>72</v>
      </c>
      <c r="E250" s="80" t="s">
        <v>956</v>
      </c>
      <c r="F250" s="401" t="s">
        <v>887</v>
      </c>
      <c r="G250" s="401"/>
      <c r="H250" s="82" t="s">
        <v>122</v>
      </c>
      <c r="I250" s="83">
        <v>0.56699999999999995</v>
      </c>
      <c r="J250" s="84">
        <v>1.06</v>
      </c>
      <c r="K250" s="84">
        <v>0.6</v>
      </c>
    </row>
    <row r="251" spans="2:11" ht="24" customHeight="1" x14ac:dyDescent="0.2">
      <c r="B251" s="80" t="s">
        <v>884</v>
      </c>
      <c r="C251" s="81" t="s">
        <v>957</v>
      </c>
      <c r="D251" s="80" t="s">
        <v>72</v>
      </c>
      <c r="E251" s="80" t="s">
        <v>958</v>
      </c>
      <c r="F251" s="401" t="s">
        <v>887</v>
      </c>
      <c r="G251" s="401"/>
      <c r="H251" s="82" t="s">
        <v>122</v>
      </c>
      <c r="I251" s="83">
        <v>1.008</v>
      </c>
      <c r="J251" s="84">
        <v>9.26</v>
      </c>
      <c r="K251" s="84">
        <v>9.33</v>
      </c>
    </row>
    <row r="252" spans="2:11" x14ac:dyDescent="0.2">
      <c r="B252" s="76"/>
      <c r="C252" s="76"/>
      <c r="D252" s="76"/>
      <c r="E252" s="76"/>
      <c r="F252" s="76" t="s">
        <v>858</v>
      </c>
      <c r="G252" s="77">
        <v>10.941203811294447</v>
      </c>
      <c r="H252" s="76" t="s">
        <v>859</v>
      </c>
      <c r="I252" s="77">
        <v>12.6</v>
      </c>
      <c r="J252" s="76" t="s">
        <v>860</v>
      </c>
      <c r="K252" s="77">
        <v>23.54</v>
      </c>
    </row>
    <row r="253" spans="2:11" ht="30" customHeight="1" thickBot="1" x14ac:dyDescent="0.25">
      <c r="B253" s="37"/>
      <c r="C253" s="37"/>
      <c r="D253" s="37"/>
      <c r="E253" s="37"/>
      <c r="F253" s="37"/>
      <c r="G253" s="37"/>
      <c r="H253" s="37" t="s">
        <v>861</v>
      </c>
      <c r="I253" s="78">
        <v>118.22</v>
      </c>
      <c r="J253" s="37" t="s">
        <v>862</v>
      </c>
      <c r="K253" s="38">
        <v>5191.04</v>
      </c>
    </row>
    <row r="254" spans="2:11" ht="0.95" customHeight="1" thickTop="1" x14ac:dyDescent="0.2">
      <c r="B254" s="79"/>
      <c r="C254" s="79"/>
      <c r="D254" s="79"/>
      <c r="E254" s="79"/>
      <c r="F254" s="79"/>
      <c r="G254" s="79"/>
      <c r="H254" s="79"/>
      <c r="I254" s="79"/>
      <c r="J254" s="79"/>
      <c r="K254" s="79"/>
    </row>
    <row r="255" spans="2:11" ht="24" customHeight="1" x14ac:dyDescent="0.2">
      <c r="B255" s="30" t="s">
        <v>170</v>
      </c>
      <c r="C255" s="30"/>
      <c r="D255" s="30"/>
      <c r="E255" s="30" t="s">
        <v>171</v>
      </c>
      <c r="F255" s="30"/>
      <c r="G255" s="397"/>
      <c r="H255" s="397"/>
      <c r="I255" s="31"/>
      <c r="J255" s="30"/>
      <c r="K255" s="32">
        <v>7147.64</v>
      </c>
    </row>
    <row r="256" spans="2:11" ht="18" customHeight="1" x14ac:dyDescent="0.2">
      <c r="B256" s="27" t="s">
        <v>172</v>
      </c>
      <c r="C256" s="29" t="s">
        <v>50</v>
      </c>
      <c r="D256" s="27" t="s">
        <v>51</v>
      </c>
      <c r="E256" s="27" t="s">
        <v>2</v>
      </c>
      <c r="F256" s="398" t="s">
        <v>849</v>
      </c>
      <c r="G256" s="398"/>
      <c r="H256" s="28" t="s">
        <v>52</v>
      </c>
      <c r="I256" s="29" t="s">
        <v>53</v>
      </c>
      <c r="J256" s="29" t="s">
        <v>54</v>
      </c>
      <c r="K256" s="29" t="s">
        <v>3</v>
      </c>
    </row>
    <row r="257" spans="2:11" ht="24" customHeight="1" x14ac:dyDescent="0.2">
      <c r="B257" s="33" t="s">
        <v>850</v>
      </c>
      <c r="C257" s="35" t="s">
        <v>173</v>
      </c>
      <c r="D257" s="33" t="s">
        <v>72</v>
      </c>
      <c r="E257" s="33" t="s">
        <v>174</v>
      </c>
      <c r="F257" s="399" t="s">
        <v>879</v>
      </c>
      <c r="G257" s="399"/>
      <c r="H257" s="34" t="s">
        <v>175</v>
      </c>
      <c r="I257" s="70">
        <v>1</v>
      </c>
      <c r="J257" s="36">
        <v>13.19</v>
      </c>
      <c r="K257" s="36">
        <v>13.19</v>
      </c>
    </row>
    <row r="258" spans="2:11" ht="36" customHeight="1" x14ac:dyDescent="0.2">
      <c r="B258" s="71" t="s">
        <v>852</v>
      </c>
      <c r="C258" s="72" t="s">
        <v>959</v>
      </c>
      <c r="D258" s="71" t="s">
        <v>72</v>
      </c>
      <c r="E258" s="71" t="s">
        <v>960</v>
      </c>
      <c r="F258" s="400" t="s">
        <v>879</v>
      </c>
      <c r="G258" s="400"/>
      <c r="H258" s="73" t="s">
        <v>175</v>
      </c>
      <c r="I258" s="74">
        <v>1</v>
      </c>
      <c r="J258" s="75">
        <v>8.4600000000000009</v>
      </c>
      <c r="K258" s="75">
        <v>8.4600000000000009</v>
      </c>
    </row>
    <row r="259" spans="2:11" ht="24" customHeight="1" x14ac:dyDescent="0.2">
      <c r="B259" s="71" t="s">
        <v>852</v>
      </c>
      <c r="C259" s="72" t="s">
        <v>961</v>
      </c>
      <c r="D259" s="71" t="s">
        <v>72</v>
      </c>
      <c r="E259" s="71" t="s">
        <v>962</v>
      </c>
      <c r="F259" s="400" t="s">
        <v>855</v>
      </c>
      <c r="G259" s="400"/>
      <c r="H259" s="73" t="s">
        <v>866</v>
      </c>
      <c r="I259" s="74">
        <v>4.9000000000000002E-2</v>
      </c>
      <c r="J259" s="75">
        <v>15.51</v>
      </c>
      <c r="K259" s="75">
        <v>0.75</v>
      </c>
    </row>
    <row r="260" spans="2:11" ht="24" customHeight="1" x14ac:dyDescent="0.2">
      <c r="B260" s="71" t="s">
        <v>852</v>
      </c>
      <c r="C260" s="72" t="s">
        <v>963</v>
      </c>
      <c r="D260" s="71" t="s">
        <v>72</v>
      </c>
      <c r="E260" s="71" t="s">
        <v>964</v>
      </c>
      <c r="F260" s="400" t="s">
        <v>855</v>
      </c>
      <c r="G260" s="400"/>
      <c r="H260" s="73" t="s">
        <v>866</v>
      </c>
      <c r="I260" s="74">
        <v>0.151</v>
      </c>
      <c r="J260" s="75">
        <v>23</v>
      </c>
      <c r="K260" s="75">
        <v>3.47</v>
      </c>
    </row>
    <row r="261" spans="2:11" ht="24" customHeight="1" x14ac:dyDescent="0.2">
      <c r="B261" s="80" t="s">
        <v>884</v>
      </c>
      <c r="C261" s="81" t="s">
        <v>965</v>
      </c>
      <c r="D261" s="80" t="s">
        <v>72</v>
      </c>
      <c r="E261" s="80" t="s">
        <v>966</v>
      </c>
      <c r="F261" s="401" t="s">
        <v>887</v>
      </c>
      <c r="G261" s="401"/>
      <c r="H261" s="82" t="s">
        <v>175</v>
      </c>
      <c r="I261" s="83">
        <v>2.5000000000000001E-2</v>
      </c>
      <c r="J261" s="84">
        <v>14.5</v>
      </c>
      <c r="K261" s="84">
        <v>0.36</v>
      </c>
    </row>
    <row r="262" spans="2:11" ht="36" customHeight="1" x14ac:dyDescent="0.2">
      <c r="B262" s="80" t="s">
        <v>884</v>
      </c>
      <c r="C262" s="81" t="s">
        <v>967</v>
      </c>
      <c r="D262" s="80" t="s">
        <v>72</v>
      </c>
      <c r="E262" s="80" t="s">
        <v>968</v>
      </c>
      <c r="F262" s="401" t="s">
        <v>887</v>
      </c>
      <c r="G262" s="401"/>
      <c r="H262" s="82" t="s">
        <v>67</v>
      </c>
      <c r="I262" s="83">
        <v>1.19</v>
      </c>
      <c r="J262" s="84">
        <v>0.13</v>
      </c>
      <c r="K262" s="84">
        <v>0.15</v>
      </c>
    </row>
    <row r="263" spans="2:11" x14ac:dyDescent="0.2">
      <c r="B263" s="76"/>
      <c r="C263" s="76"/>
      <c r="D263" s="76"/>
      <c r="E263" s="76"/>
      <c r="F263" s="76" t="s">
        <v>858</v>
      </c>
      <c r="G263" s="77">
        <v>1.8963513827562166</v>
      </c>
      <c r="H263" s="76" t="s">
        <v>859</v>
      </c>
      <c r="I263" s="77">
        <v>2.1800000000000002</v>
      </c>
      <c r="J263" s="76" t="s">
        <v>860</v>
      </c>
      <c r="K263" s="77">
        <v>4.08</v>
      </c>
    </row>
    <row r="264" spans="2:11" ht="30" customHeight="1" thickBot="1" x14ac:dyDescent="0.25">
      <c r="B264" s="37"/>
      <c r="C264" s="37"/>
      <c r="D264" s="37"/>
      <c r="E264" s="37"/>
      <c r="F264" s="37"/>
      <c r="G264" s="37"/>
      <c r="H264" s="37" t="s">
        <v>861</v>
      </c>
      <c r="I264" s="78">
        <v>8.27</v>
      </c>
      <c r="J264" s="37" t="s">
        <v>862</v>
      </c>
      <c r="K264" s="38">
        <v>109.08</v>
      </c>
    </row>
    <row r="265" spans="2:11" ht="0.95" customHeight="1" thickTop="1" x14ac:dyDescent="0.2">
      <c r="B265" s="79"/>
      <c r="C265" s="79"/>
      <c r="D265" s="79"/>
      <c r="E265" s="79"/>
      <c r="F265" s="79"/>
      <c r="G265" s="79"/>
      <c r="H265" s="79"/>
      <c r="I265" s="79"/>
      <c r="J265" s="79"/>
      <c r="K265" s="79"/>
    </row>
    <row r="266" spans="2:11" ht="18" customHeight="1" x14ac:dyDescent="0.2">
      <c r="B266" s="27" t="s">
        <v>176</v>
      </c>
      <c r="C266" s="29" t="s">
        <v>50</v>
      </c>
      <c r="D266" s="27" t="s">
        <v>51</v>
      </c>
      <c r="E266" s="27" t="s">
        <v>2</v>
      </c>
      <c r="F266" s="398" t="s">
        <v>849</v>
      </c>
      <c r="G266" s="398"/>
      <c r="H266" s="28" t="s">
        <v>52</v>
      </c>
      <c r="I266" s="29" t="s">
        <v>53</v>
      </c>
      <c r="J266" s="29" t="s">
        <v>54</v>
      </c>
      <c r="K266" s="29" t="s">
        <v>3</v>
      </c>
    </row>
    <row r="267" spans="2:11" ht="24" customHeight="1" x14ac:dyDescent="0.2">
      <c r="B267" s="33" t="s">
        <v>850</v>
      </c>
      <c r="C267" s="35" t="s">
        <v>177</v>
      </c>
      <c r="D267" s="33" t="s">
        <v>72</v>
      </c>
      <c r="E267" s="33" t="s">
        <v>178</v>
      </c>
      <c r="F267" s="399" t="s">
        <v>879</v>
      </c>
      <c r="G267" s="399"/>
      <c r="H267" s="34" t="s">
        <v>175</v>
      </c>
      <c r="I267" s="70">
        <v>1</v>
      </c>
      <c r="J267" s="36">
        <v>11.96</v>
      </c>
      <c r="K267" s="36">
        <v>11.96</v>
      </c>
    </row>
    <row r="268" spans="2:11" ht="36" customHeight="1" x14ac:dyDescent="0.2">
      <c r="B268" s="71" t="s">
        <v>852</v>
      </c>
      <c r="C268" s="72" t="s">
        <v>969</v>
      </c>
      <c r="D268" s="71" t="s">
        <v>72</v>
      </c>
      <c r="E268" s="71" t="s">
        <v>970</v>
      </c>
      <c r="F268" s="400" t="s">
        <v>879</v>
      </c>
      <c r="G268" s="400"/>
      <c r="H268" s="73" t="s">
        <v>175</v>
      </c>
      <c r="I268" s="74">
        <v>1</v>
      </c>
      <c r="J268" s="75">
        <v>8.2799999999999994</v>
      </c>
      <c r="K268" s="75">
        <v>8.2799999999999994</v>
      </c>
    </row>
    <row r="269" spans="2:11" ht="24" customHeight="1" x14ac:dyDescent="0.2">
      <c r="B269" s="71" t="s">
        <v>852</v>
      </c>
      <c r="C269" s="72" t="s">
        <v>961</v>
      </c>
      <c r="D269" s="71" t="s">
        <v>72</v>
      </c>
      <c r="E269" s="71" t="s">
        <v>962</v>
      </c>
      <c r="F269" s="400" t="s">
        <v>855</v>
      </c>
      <c r="G269" s="400"/>
      <c r="H269" s="73" t="s">
        <v>866</v>
      </c>
      <c r="I269" s="74">
        <v>3.7499999999999999E-2</v>
      </c>
      <c r="J269" s="75">
        <v>15.51</v>
      </c>
      <c r="K269" s="75">
        <v>0.57999999999999996</v>
      </c>
    </row>
    <row r="270" spans="2:11" ht="24" customHeight="1" x14ac:dyDescent="0.2">
      <c r="B270" s="71" t="s">
        <v>852</v>
      </c>
      <c r="C270" s="72" t="s">
        <v>963</v>
      </c>
      <c r="D270" s="71" t="s">
        <v>72</v>
      </c>
      <c r="E270" s="71" t="s">
        <v>964</v>
      </c>
      <c r="F270" s="400" t="s">
        <v>855</v>
      </c>
      <c r="G270" s="400"/>
      <c r="H270" s="73" t="s">
        <v>866</v>
      </c>
      <c r="I270" s="74">
        <v>0.11550000000000001</v>
      </c>
      <c r="J270" s="75">
        <v>23</v>
      </c>
      <c r="K270" s="75">
        <v>2.65</v>
      </c>
    </row>
    <row r="271" spans="2:11" ht="24" customHeight="1" x14ac:dyDescent="0.2">
      <c r="B271" s="80" t="s">
        <v>884</v>
      </c>
      <c r="C271" s="81" t="s">
        <v>965</v>
      </c>
      <c r="D271" s="80" t="s">
        <v>72</v>
      </c>
      <c r="E271" s="80" t="s">
        <v>966</v>
      </c>
      <c r="F271" s="401" t="s">
        <v>887</v>
      </c>
      <c r="G271" s="401"/>
      <c r="H271" s="82" t="s">
        <v>175</v>
      </c>
      <c r="I271" s="83">
        <v>2.5000000000000001E-2</v>
      </c>
      <c r="J271" s="84">
        <v>14.5</v>
      </c>
      <c r="K271" s="84">
        <v>0.36</v>
      </c>
    </row>
    <row r="272" spans="2:11" ht="36" customHeight="1" x14ac:dyDescent="0.2">
      <c r="B272" s="80" t="s">
        <v>884</v>
      </c>
      <c r="C272" s="81" t="s">
        <v>967</v>
      </c>
      <c r="D272" s="80" t="s">
        <v>72</v>
      </c>
      <c r="E272" s="80" t="s">
        <v>968</v>
      </c>
      <c r="F272" s="401" t="s">
        <v>887</v>
      </c>
      <c r="G272" s="401"/>
      <c r="H272" s="82" t="s">
        <v>67</v>
      </c>
      <c r="I272" s="83">
        <v>0.72399999999999998</v>
      </c>
      <c r="J272" s="84">
        <v>0.13</v>
      </c>
      <c r="K272" s="84">
        <v>0.09</v>
      </c>
    </row>
    <row r="273" spans="2:11" x14ac:dyDescent="0.2">
      <c r="B273" s="76"/>
      <c r="C273" s="76"/>
      <c r="D273" s="76"/>
      <c r="E273" s="76"/>
      <c r="F273" s="76" t="s">
        <v>858</v>
      </c>
      <c r="G273" s="77">
        <v>1.3618405763420869</v>
      </c>
      <c r="H273" s="76" t="s">
        <v>859</v>
      </c>
      <c r="I273" s="77">
        <v>1.57</v>
      </c>
      <c r="J273" s="76" t="s">
        <v>860</v>
      </c>
      <c r="K273" s="77">
        <v>2.93</v>
      </c>
    </row>
    <row r="274" spans="2:11" ht="30" customHeight="1" thickBot="1" x14ac:dyDescent="0.25">
      <c r="B274" s="37"/>
      <c r="C274" s="37"/>
      <c r="D274" s="37"/>
      <c r="E274" s="37"/>
      <c r="F274" s="37"/>
      <c r="G274" s="37"/>
      <c r="H274" s="37" t="s">
        <v>861</v>
      </c>
      <c r="I274" s="78">
        <v>241.55</v>
      </c>
      <c r="J274" s="37" t="s">
        <v>862</v>
      </c>
      <c r="K274" s="38">
        <v>2888.93</v>
      </c>
    </row>
    <row r="275" spans="2:11" ht="0.95" customHeight="1" thickTop="1" x14ac:dyDescent="0.2">
      <c r="B275" s="79"/>
      <c r="C275" s="79"/>
      <c r="D275" s="79"/>
      <c r="E275" s="79"/>
      <c r="F275" s="79"/>
      <c r="G275" s="79"/>
      <c r="H275" s="79"/>
      <c r="I275" s="79"/>
      <c r="J275" s="79"/>
      <c r="K275" s="79"/>
    </row>
    <row r="276" spans="2:11" ht="18" customHeight="1" x14ac:dyDescent="0.2">
      <c r="B276" s="27" t="s">
        <v>179</v>
      </c>
      <c r="C276" s="29" t="s">
        <v>50</v>
      </c>
      <c r="D276" s="27" t="s">
        <v>51</v>
      </c>
      <c r="E276" s="27" t="s">
        <v>2</v>
      </c>
      <c r="F276" s="398" t="s">
        <v>849</v>
      </c>
      <c r="G276" s="398"/>
      <c r="H276" s="28" t="s">
        <v>52</v>
      </c>
      <c r="I276" s="29" t="s">
        <v>53</v>
      </c>
      <c r="J276" s="29" t="s">
        <v>54</v>
      </c>
      <c r="K276" s="29" t="s">
        <v>3</v>
      </c>
    </row>
    <row r="277" spans="2:11" ht="24" customHeight="1" x14ac:dyDescent="0.2">
      <c r="B277" s="33" t="s">
        <v>850</v>
      </c>
      <c r="C277" s="35" t="s">
        <v>180</v>
      </c>
      <c r="D277" s="33" t="s">
        <v>72</v>
      </c>
      <c r="E277" s="33" t="s">
        <v>181</v>
      </c>
      <c r="F277" s="399" t="s">
        <v>879</v>
      </c>
      <c r="G277" s="399"/>
      <c r="H277" s="34" t="s">
        <v>175</v>
      </c>
      <c r="I277" s="70">
        <v>1</v>
      </c>
      <c r="J277" s="36">
        <v>10.49</v>
      </c>
      <c r="K277" s="36">
        <v>10.49</v>
      </c>
    </row>
    <row r="278" spans="2:11" ht="36" customHeight="1" x14ac:dyDescent="0.2">
      <c r="B278" s="71" t="s">
        <v>852</v>
      </c>
      <c r="C278" s="72" t="s">
        <v>971</v>
      </c>
      <c r="D278" s="71" t="s">
        <v>72</v>
      </c>
      <c r="E278" s="71" t="s">
        <v>972</v>
      </c>
      <c r="F278" s="400" t="s">
        <v>879</v>
      </c>
      <c r="G278" s="400"/>
      <c r="H278" s="73" t="s">
        <v>175</v>
      </c>
      <c r="I278" s="74">
        <v>1</v>
      </c>
      <c r="J278" s="75">
        <v>7.59</v>
      </c>
      <c r="K278" s="75">
        <v>7.59</v>
      </c>
    </row>
    <row r="279" spans="2:11" ht="24" customHeight="1" x14ac:dyDescent="0.2">
      <c r="B279" s="71" t="s">
        <v>852</v>
      </c>
      <c r="C279" s="72" t="s">
        <v>961</v>
      </c>
      <c r="D279" s="71" t="s">
        <v>72</v>
      </c>
      <c r="E279" s="71" t="s">
        <v>962</v>
      </c>
      <c r="F279" s="400" t="s">
        <v>855</v>
      </c>
      <c r="G279" s="400"/>
      <c r="H279" s="73" t="s">
        <v>866</v>
      </c>
      <c r="I279" s="74">
        <v>2.9000000000000001E-2</v>
      </c>
      <c r="J279" s="75">
        <v>15.51</v>
      </c>
      <c r="K279" s="75">
        <v>0.44</v>
      </c>
    </row>
    <row r="280" spans="2:11" ht="24" customHeight="1" x14ac:dyDescent="0.2">
      <c r="B280" s="71" t="s">
        <v>852</v>
      </c>
      <c r="C280" s="72" t="s">
        <v>963</v>
      </c>
      <c r="D280" s="71" t="s">
        <v>72</v>
      </c>
      <c r="E280" s="71" t="s">
        <v>964</v>
      </c>
      <c r="F280" s="400" t="s">
        <v>855</v>
      </c>
      <c r="G280" s="400"/>
      <c r="H280" s="73" t="s">
        <v>866</v>
      </c>
      <c r="I280" s="74">
        <v>8.8999999999999996E-2</v>
      </c>
      <c r="J280" s="75">
        <v>23</v>
      </c>
      <c r="K280" s="75">
        <v>2.04</v>
      </c>
    </row>
    <row r="281" spans="2:11" ht="24" customHeight="1" x14ac:dyDescent="0.2">
      <c r="B281" s="80" t="s">
        <v>884</v>
      </c>
      <c r="C281" s="81" t="s">
        <v>965</v>
      </c>
      <c r="D281" s="80" t="s">
        <v>72</v>
      </c>
      <c r="E281" s="80" t="s">
        <v>966</v>
      </c>
      <c r="F281" s="401" t="s">
        <v>887</v>
      </c>
      <c r="G281" s="401"/>
      <c r="H281" s="82" t="s">
        <v>175</v>
      </c>
      <c r="I281" s="83">
        <v>2.5000000000000001E-2</v>
      </c>
      <c r="J281" s="84">
        <v>14.5</v>
      </c>
      <c r="K281" s="84">
        <v>0.36</v>
      </c>
    </row>
    <row r="282" spans="2:11" ht="36" customHeight="1" x14ac:dyDescent="0.2">
      <c r="B282" s="80" t="s">
        <v>884</v>
      </c>
      <c r="C282" s="81" t="s">
        <v>967</v>
      </c>
      <c r="D282" s="80" t="s">
        <v>72</v>
      </c>
      <c r="E282" s="80" t="s">
        <v>968</v>
      </c>
      <c r="F282" s="401" t="s">
        <v>887</v>
      </c>
      <c r="G282" s="401"/>
      <c r="H282" s="82" t="s">
        <v>67</v>
      </c>
      <c r="I282" s="83">
        <v>0.46550000000000002</v>
      </c>
      <c r="J282" s="84">
        <v>0.13</v>
      </c>
      <c r="K282" s="84">
        <v>0.06</v>
      </c>
    </row>
    <row r="283" spans="2:11" x14ac:dyDescent="0.2">
      <c r="B283" s="76"/>
      <c r="C283" s="76"/>
      <c r="D283" s="76"/>
      <c r="E283" s="76"/>
      <c r="F283" s="76" t="s">
        <v>858</v>
      </c>
      <c r="G283" s="77">
        <v>1.0039507320474088</v>
      </c>
      <c r="H283" s="76" t="s">
        <v>859</v>
      </c>
      <c r="I283" s="77">
        <v>1.1599999999999999</v>
      </c>
      <c r="J283" s="76" t="s">
        <v>860</v>
      </c>
      <c r="K283" s="77">
        <v>2.16</v>
      </c>
    </row>
    <row r="284" spans="2:11" ht="30" customHeight="1" thickBot="1" x14ac:dyDescent="0.25">
      <c r="B284" s="37"/>
      <c r="C284" s="37"/>
      <c r="D284" s="37"/>
      <c r="E284" s="37"/>
      <c r="F284" s="37"/>
      <c r="G284" s="37"/>
      <c r="H284" s="37" t="s">
        <v>861</v>
      </c>
      <c r="I284" s="78">
        <v>120.36</v>
      </c>
      <c r="J284" s="37" t="s">
        <v>862</v>
      </c>
      <c r="K284" s="38">
        <v>1262.57</v>
      </c>
    </row>
    <row r="285" spans="2:11" ht="0.95" customHeight="1" thickTop="1" x14ac:dyDescent="0.2">
      <c r="B285" s="79"/>
      <c r="C285" s="79"/>
      <c r="D285" s="79"/>
      <c r="E285" s="79"/>
      <c r="F285" s="79"/>
      <c r="G285" s="79"/>
      <c r="H285" s="79"/>
      <c r="I285" s="79"/>
      <c r="J285" s="79"/>
      <c r="K285" s="79"/>
    </row>
    <row r="286" spans="2:11" ht="18" customHeight="1" x14ac:dyDescent="0.2">
      <c r="B286" s="27" t="s">
        <v>182</v>
      </c>
      <c r="C286" s="29" t="s">
        <v>50</v>
      </c>
      <c r="D286" s="27" t="s">
        <v>51</v>
      </c>
      <c r="E286" s="27" t="s">
        <v>2</v>
      </c>
      <c r="F286" s="398" t="s">
        <v>849</v>
      </c>
      <c r="G286" s="398"/>
      <c r="H286" s="28" t="s">
        <v>52</v>
      </c>
      <c r="I286" s="29" t="s">
        <v>53</v>
      </c>
      <c r="J286" s="29" t="s">
        <v>54</v>
      </c>
      <c r="K286" s="29" t="s">
        <v>3</v>
      </c>
    </row>
    <row r="287" spans="2:11" ht="24" customHeight="1" x14ac:dyDescent="0.2">
      <c r="B287" s="33" t="s">
        <v>850</v>
      </c>
      <c r="C287" s="35" t="s">
        <v>183</v>
      </c>
      <c r="D287" s="33" t="s">
        <v>72</v>
      </c>
      <c r="E287" s="33" t="s">
        <v>184</v>
      </c>
      <c r="F287" s="399" t="s">
        <v>879</v>
      </c>
      <c r="G287" s="399"/>
      <c r="H287" s="34" t="s">
        <v>175</v>
      </c>
      <c r="I287" s="70">
        <v>1</v>
      </c>
      <c r="J287" s="36">
        <v>8.77</v>
      </c>
      <c r="K287" s="36">
        <v>8.77</v>
      </c>
    </row>
    <row r="288" spans="2:11" ht="36" customHeight="1" x14ac:dyDescent="0.2">
      <c r="B288" s="71" t="s">
        <v>852</v>
      </c>
      <c r="C288" s="72" t="s">
        <v>973</v>
      </c>
      <c r="D288" s="71" t="s">
        <v>72</v>
      </c>
      <c r="E288" s="71" t="s">
        <v>974</v>
      </c>
      <c r="F288" s="400" t="s">
        <v>879</v>
      </c>
      <c r="G288" s="400"/>
      <c r="H288" s="73" t="s">
        <v>175</v>
      </c>
      <c r="I288" s="74">
        <v>1</v>
      </c>
      <c r="J288" s="75">
        <v>6.48</v>
      </c>
      <c r="K288" s="75">
        <v>6.48</v>
      </c>
    </row>
    <row r="289" spans="2:11" ht="24" customHeight="1" x14ac:dyDescent="0.2">
      <c r="B289" s="71" t="s">
        <v>852</v>
      </c>
      <c r="C289" s="72" t="s">
        <v>961</v>
      </c>
      <c r="D289" s="71" t="s">
        <v>72</v>
      </c>
      <c r="E289" s="71" t="s">
        <v>962</v>
      </c>
      <c r="F289" s="400" t="s">
        <v>855</v>
      </c>
      <c r="G289" s="400"/>
      <c r="H289" s="73" t="s">
        <v>866</v>
      </c>
      <c r="I289" s="74">
        <v>2.1999999999999999E-2</v>
      </c>
      <c r="J289" s="75">
        <v>15.51</v>
      </c>
      <c r="K289" s="75">
        <v>0.34</v>
      </c>
    </row>
    <row r="290" spans="2:11" ht="24" customHeight="1" x14ac:dyDescent="0.2">
      <c r="B290" s="71" t="s">
        <v>852</v>
      </c>
      <c r="C290" s="72" t="s">
        <v>963</v>
      </c>
      <c r="D290" s="71" t="s">
        <v>72</v>
      </c>
      <c r="E290" s="71" t="s">
        <v>964</v>
      </c>
      <c r="F290" s="400" t="s">
        <v>855</v>
      </c>
      <c r="G290" s="400"/>
      <c r="H290" s="73" t="s">
        <v>866</v>
      </c>
      <c r="I290" s="74">
        <v>6.8000000000000005E-2</v>
      </c>
      <c r="J290" s="75">
        <v>23</v>
      </c>
      <c r="K290" s="75">
        <v>1.56</v>
      </c>
    </row>
    <row r="291" spans="2:11" ht="24" customHeight="1" x14ac:dyDescent="0.2">
      <c r="B291" s="80" t="s">
        <v>884</v>
      </c>
      <c r="C291" s="81" t="s">
        <v>965</v>
      </c>
      <c r="D291" s="80" t="s">
        <v>72</v>
      </c>
      <c r="E291" s="80" t="s">
        <v>966</v>
      </c>
      <c r="F291" s="401" t="s">
        <v>887</v>
      </c>
      <c r="G291" s="401"/>
      <c r="H291" s="82" t="s">
        <v>175</v>
      </c>
      <c r="I291" s="83">
        <v>2.5000000000000001E-2</v>
      </c>
      <c r="J291" s="84">
        <v>14.5</v>
      </c>
      <c r="K291" s="84">
        <v>0.36</v>
      </c>
    </row>
    <row r="292" spans="2:11" ht="36" customHeight="1" x14ac:dyDescent="0.2">
      <c r="B292" s="80" t="s">
        <v>884</v>
      </c>
      <c r="C292" s="81" t="s">
        <v>967</v>
      </c>
      <c r="D292" s="80" t="s">
        <v>72</v>
      </c>
      <c r="E292" s="80" t="s">
        <v>968</v>
      </c>
      <c r="F292" s="401" t="s">
        <v>887</v>
      </c>
      <c r="G292" s="401"/>
      <c r="H292" s="82" t="s">
        <v>67</v>
      </c>
      <c r="I292" s="83">
        <v>0.30599999999999999</v>
      </c>
      <c r="J292" s="84">
        <v>0.13</v>
      </c>
      <c r="K292" s="84">
        <v>0.03</v>
      </c>
    </row>
    <row r="293" spans="2:11" x14ac:dyDescent="0.2">
      <c r="B293" s="76"/>
      <c r="C293" s="76"/>
      <c r="D293" s="76"/>
      <c r="E293" s="76"/>
      <c r="F293" s="76" t="s">
        <v>858</v>
      </c>
      <c r="G293" s="77">
        <v>0.73901928886823143</v>
      </c>
      <c r="H293" s="76" t="s">
        <v>859</v>
      </c>
      <c r="I293" s="77">
        <v>0.85</v>
      </c>
      <c r="J293" s="76" t="s">
        <v>860</v>
      </c>
      <c r="K293" s="77">
        <v>1.59</v>
      </c>
    </row>
    <row r="294" spans="2:11" ht="30" customHeight="1" thickBot="1" x14ac:dyDescent="0.25">
      <c r="B294" s="37"/>
      <c r="C294" s="37"/>
      <c r="D294" s="37"/>
      <c r="E294" s="37"/>
      <c r="F294" s="37"/>
      <c r="G294" s="37"/>
      <c r="H294" s="37" t="s">
        <v>861</v>
      </c>
      <c r="I294" s="78">
        <v>147.63999999999999</v>
      </c>
      <c r="J294" s="37" t="s">
        <v>862</v>
      </c>
      <c r="K294" s="38">
        <v>1294.8</v>
      </c>
    </row>
    <row r="295" spans="2:11" ht="0.95" customHeight="1" thickTop="1" x14ac:dyDescent="0.2">
      <c r="B295" s="79"/>
      <c r="C295" s="79"/>
      <c r="D295" s="79"/>
      <c r="E295" s="79"/>
      <c r="F295" s="79"/>
      <c r="G295" s="79"/>
      <c r="H295" s="79"/>
      <c r="I295" s="79"/>
      <c r="J295" s="79"/>
      <c r="K295" s="79"/>
    </row>
    <row r="296" spans="2:11" ht="18" customHeight="1" x14ac:dyDescent="0.2">
      <c r="B296" s="27" t="s">
        <v>185</v>
      </c>
      <c r="C296" s="29" t="s">
        <v>50</v>
      </c>
      <c r="D296" s="27" t="s">
        <v>51</v>
      </c>
      <c r="E296" s="27" t="s">
        <v>2</v>
      </c>
      <c r="F296" s="398" t="s">
        <v>849</v>
      </c>
      <c r="G296" s="398"/>
      <c r="H296" s="28" t="s">
        <v>52</v>
      </c>
      <c r="I296" s="29" t="s">
        <v>53</v>
      </c>
      <c r="J296" s="29" t="s">
        <v>54</v>
      </c>
      <c r="K296" s="29" t="s">
        <v>3</v>
      </c>
    </row>
    <row r="297" spans="2:11" ht="24" customHeight="1" x14ac:dyDescent="0.2">
      <c r="B297" s="33" t="s">
        <v>850</v>
      </c>
      <c r="C297" s="35" t="s">
        <v>186</v>
      </c>
      <c r="D297" s="33" t="s">
        <v>72</v>
      </c>
      <c r="E297" s="33" t="s">
        <v>187</v>
      </c>
      <c r="F297" s="399" t="s">
        <v>879</v>
      </c>
      <c r="G297" s="399"/>
      <c r="H297" s="34" t="s">
        <v>175</v>
      </c>
      <c r="I297" s="70">
        <v>1</v>
      </c>
      <c r="J297" s="36">
        <v>14.62</v>
      </c>
      <c r="K297" s="36">
        <v>14.62</v>
      </c>
    </row>
    <row r="298" spans="2:11" ht="36" customHeight="1" x14ac:dyDescent="0.2">
      <c r="B298" s="71" t="s">
        <v>852</v>
      </c>
      <c r="C298" s="72" t="s">
        <v>975</v>
      </c>
      <c r="D298" s="71" t="s">
        <v>72</v>
      </c>
      <c r="E298" s="71" t="s">
        <v>976</v>
      </c>
      <c r="F298" s="400" t="s">
        <v>879</v>
      </c>
      <c r="G298" s="400"/>
      <c r="H298" s="73" t="s">
        <v>175</v>
      </c>
      <c r="I298" s="74">
        <v>1</v>
      </c>
      <c r="J298" s="75">
        <v>8.56</v>
      </c>
      <c r="K298" s="75">
        <v>8.56</v>
      </c>
    </row>
    <row r="299" spans="2:11" ht="24" customHeight="1" x14ac:dyDescent="0.2">
      <c r="B299" s="71" t="s">
        <v>852</v>
      </c>
      <c r="C299" s="72" t="s">
        <v>961</v>
      </c>
      <c r="D299" s="71" t="s">
        <v>72</v>
      </c>
      <c r="E299" s="71" t="s">
        <v>962</v>
      </c>
      <c r="F299" s="400" t="s">
        <v>855</v>
      </c>
      <c r="G299" s="400"/>
      <c r="H299" s="73" t="s">
        <v>866</v>
      </c>
      <c r="I299" s="74">
        <v>6.3500000000000001E-2</v>
      </c>
      <c r="J299" s="75">
        <v>15.51</v>
      </c>
      <c r="K299" s="75">
        <v>0.98</v>
      </c>
    </row>
    <row r="300" spans="2:11" ht="24" customHeight="1" x14ac:dyDescent="0.2">
      <c r="B300" s="71" t="s">
        <v>852</v>
      </c>
      <c r="C300" s="72" t="s">
        <v>963</v>
      </c>
      <c r="D300" s="71" t="s">
        <v>72</v>
      </c>
      <c r="E300" s="71" t="s">
        <v>964</v>
      </c>
      <c r="F300" s="400" t="s">
        <v>855</v>
      </c>
      <c r="G300" s="400"/>
      <c r="H300" s="73" t="s">
        <v>866</v>
      </c>
      <c r="I300" s="74">
        <v>0.19450000000000001</v>
      </c>
      <c r="J300" s="75">
        <v>23</v>
      </c>
      <c r="K300" s="75">
        <v>4.47</v>
      </c>
    </row>
    <row r="301" spans="2:11" ht="24" customHeight="1" x14ac:dyDescent="0.2">
      <c r="B301" s="80" t="s">
        <v>884</v>
      </c>
      <c r="C301" s="81" t="s">
        <v>965</v>
      </c>
      <c r="D301" s="80" t="s">
        <v>72</v>
      </c>
      <c r="E301" s="80" t="s">
        <v>966</v>
      </c>
      <c r="F301" s="401" t="s">
        <v>887</v>
      </c>
      <c r="G301" s="401"/>
      <c r="H301" s="82" t="s">
        <v>175</v>
      </c>
      <c r="I301" s="83">
        <v>2.5000000000000001E-2</v>
      </c>
      <c r="J301" s="84">
        <v>14.5</v>
      </c>
      <c r="K301" s="84">
        <v>0.36</v>
      </c>
    </row>
    <row r="302" spans="2:11" ht="36" customHeight="1" x14ac:dyDescent="0.2">
      <c r="B302" s="80" t="s">
        <v>884</v>
      </c>
      <c r="C302" s="81" t="s">
        <v>967</v>
      </c>
      <c r="D302" s="80" t="s">
        <v>72</v>
      </c>
      <c r="E302" s="80" t="s">
        <v>968</v>
      </c>
      <c r="F302" s="401" t="s">
        <v>887</v>
      </c>
      <c r="G302" s="401"/>
      <c r="H302" s="82" t="s">
        <v>67</v>
      </c>
      <c r="I302" s="83">
        <v>1.9664999999999999</v>
      </c>
      <c r="J302" s="84">
        <v>0.13</v>
      </c>
      <c r="K302" s="84">
        <v>0.25</v>
      </c>
    </row>
    <row r="303" spans="2:11" x14ac:dyDescent="0.2">
      <c r="B303" s="76"/>
      <c r="C303" s="76"/>
      <c r="D303" s="76"/>
      <c r="E303" s="76"/>
      <c r="F303" s="76" t="s">
        <v>858</v>
      </c>
      <c r="G303" s="77">
        <v>2.6632581919590983</v>
      </c>
      <c r="H303" s="76" t="s">
        <v>859</v>
      </c>
      <c r="I303" s="77">
        <v>3.07</v>
      </c>
      <c r="J303" s="76" t="s">
        <v>860</v>
      </c>
      <c r="K303" s="77">
        <v>5.73</v>
      </c>
    </row>
    <row r="304" spans="2:11" ht="30" customHeight="1" thickBot="1" x14ac:dyDescent="0.25">
      <c r="B304" s="37"/>
      <c r="C304" s="37"/>
      <c r="D304" s="37"/>
      <c r="E304" s="37"/>
      <c r="F304" s="37"/>
      <c r="G304" s="37"/>
      <c r="H304" s="37" t="s">
        <v>861</v>
      </c>
      <c r="I304" s="78">
        <v>108.91</v>
      </c>
      <c r="J304" s="37" t="s">
        <v>862</v>
      </c>
      <c r="K304" s="38">
        <v>1592.26</v>
      </c>
    </row>
    <row r="305" spans="2:11" ht="0.95" customHeight="1" thickTop="1" x14ac:dyDescent="0.2">
      <c r="B305" s="79"/>
      <c r="C305" s="79"/>
      <c r="D305" s="79"/>
      <c r="E305" s="79"/>
      <c r="F305" s="79"/>
      <c r="G305" s="79"/>
      <c r="H305" s="79"/>
      <c r="I305" s="79"/>
      <c r="J305" s="79"/>
      <c r="K305" s="79"/>
    </row>
    <row r="306" spans="2:11" ht="24" customHeight="1" x14ac:dyDescent="0.2">
      <c r="B306" s="30" t="s">
        <v>188</v>
      </c>
      <c r="C306" s="30"/>
      <c r="D306" s="30"/>
      <c r="E306" s="30" t="s">
        <v>189</v>
      </c>
      <c r="F306" s="30"/>
      <c r="G306" s="397"/>
      <c r="H306" s="397"/>
      <c r="I306" s="31"/>
      <c r="J306" s="30"/>
      <c r="K306" s="32">
        <v>7786.39</v>
      </c>
    </row>
    <row r="307" spans="2:11" ht="18" customHeight="1" x14ac:dyDescent="0.2">
      <c r="B307" s="27" t="s">
        <v>190</v>
      </c>
      <c r="C307" s="29" t="s">
        <v>50</v>
      </c>
      <c r="D307" s="27" t="s">
        <v>51</v>
      </c>
      <c r="E307" s="27" t="s">
        <v>2</v>
      </c>
      <c r="F307" s="398" t="s">
        <v>849</v>
      </c>
      <c r="G307" s="398"/>
      <c r="H307" s="28" t="s">
        <v>52</v>
      </c>
      <c r="I307" s="29" t="s">
        <v>53</v>
      </c>
      <c r="J307" s="29" t="s">
        <v>54</v>
      </c>
      <c r="K307" s="29" t="s">
        <v>3</v>
      </c>
    </row>
    <row r="308" spans="2:11" ht="36" customHeight="1" x14ac:dyDescent="0.2">
      <c r="B308" s="33" t="s">
        <v>850</v>
      </c>
      <c r="C308" s="35" t="s">
        <v>191</v>
      </c>
      <c r="D308" s="33" t="s">
        <v>72</v>
      </c>
      <c r="E308" s="33" t="s">
        <v>192</v>
      </c>
      <c r="F308" s="399" t="s">
        <v>879</v>
      </c>
      <c r="G308" s="399"/>
      <c r="H308" s="34" t="s">
        <v>74</v>
      </c>
      <c r="I308" s="70">
        <v>1</v>
      </c>
      <c r="J308" s="36">
        <v>16.07</v>
      </c>
      <c r="K308" s="36">
        <v>16.07</v>
      </c>
    </row>
    <row r="309" spans="2:11" ht="36" customHeight="1" x14ac:dyDescent="0.2">
      <c r="B309" s="71" t="s">
        <v>852</v>
      </c>
      <c r="C309" s="72" t="s">
        <v>977</v>
      </c>
      <c r="D309" s="71" t="s">
        <v>72</v>
      </c>
      <c r="E309" s="71" t="s">
        <v>978</v>
      </c>
      <c r="F309" s="400" t="s">
        <v>879</v>
      </c>
      <c r="G309" s="400"/>
      <c r="H309" s="73" t="s">
        <v>97</v>
      </c>
      <c r="I309" s="74">
        <v>3.39E-2</v>
      </c>
      <c r="J309" s="75">
        <v>337.35</v>
      </c>
      <c r="K309" s="75">
        <v>11.43</v>
      </c>
    </row>
    <row r="310" spans="2:11" ht="24" customHeight="1" x14ac:dyDescent="0.2">
      <c r="B310" s="71" t="s">
        <v>852</v>
      </c>
      <c r="C310" s="72" t="s">
        <v>911</v>
      </c>
      <c r="D310" s="71" t="s">
        <v>72</v>
      </c>
      <c r="E310" s="71" t="s">
        <v>912</v>
      </c>
      <c r="F310" s="400" t="s">
        <v>855</v>
      </c>
      <c r="G310" s="400"/>
      <c r="H310" s="73" t="s">
        <v>866</v>
      </c>
      <c r="I310" s="74">
        <v>0.18629999999999999</v>
      </c>
      <c r="J310" s="75">
        <v>20.3</v>
      </c>
      <c r="K310" s="75">
        <v>3.78</v>
      </c>
    </row>
    <row r="311" spans="2:11" ht="24" customHeight="1" x14ac:dyDescent="0.2">
      <c r="B311" s="71" t="s">
        <v>852</v>
      </c>
      <c r="C311" s="72" t="s">
        <v>896</v>
      </c>
      <c r="D311" s="71" t="s">
        <v>72</v>
      </c>
      <c r="E311" s="71" t="s">
        <v>897</v>
      </c>
      <c r="F311" s="400" t="s">
        <v>855</v>
      </c>
      <c r="G311" s="400"/>
      <c r="H311" s="73" t="s">
        <v>866</v>
      </c>
      <c r="I311" s="74">
        <v>5.0799999999999998E-2</v>
      </c>
      <c r="J311" s="75">
        <v>16.940000000000001</v>
      </c>
      <c r="K311" s="75">
        <v>0.86</v>
      </c>
    </row>
    <row r="312" spans="2:11" x14ac:dyDescent="0.2">
      <c r="B312" s="76"/>
      <c r="C312" s="76"/>
      <c r="D312" s="76"/>
      <c r="E312" s="76"/>
      <c r="F312" s="76" t="s">
        <v>858</v>
      </c>
      <c r="G312" s="77">
        <v>2.2914245874970951</v>
      </c>
      <c r="H312" s="76" t="s">
        <v>859</v>
      </c>
      <c r="I312" s="77">
        <v>2.64</v>
      </c>
      <c r="J312" s="76" t="s">
        <v>860</v>
      </c>
      <c r="K312" s="77">
        <v>4.93</v>
      </c>
    </row>
    <row r="313" spans="2:11" ht="30" customHeight="1" thickBot="1" x14ac:dyDescent="0.25">
      <c r="B313" s="37"/>
      <c r="C313" s="37"/>
      <c r="D313" s="37"/>
      <c r="E313" s="37"/>
      <c r="F313" s="37"/>
      <c r="G313" s="37"/>
      <c r="H313" s="37" t="s">
        <v>861</v>
      </c>
      <c r="I313" s="78">
        <v>9.92</v>
      </c>
      <c r="J313" s="37" t="s">
        <v>862</v>
      </c>
      <c r="K313" s="38">
        <v>159.41</v>
      </c>
    </row>
    <row r="314" spans="2:11" ht="0.95" customHeight="1" thickTop="1" x14ac:dyDescent="0.2">
      <c r="B314" s="79"/>
      <c r="C314" s="79"/>
      <c r="D314" s="79"/>
      <c r="E314" s="79"/>
      <c r="F314" s="79"/>
      <c r="G314" s="79"/>
      <c r="H314" s="79"/>
      <c r="I314" s="79"/>
      <c r="J314" s="79"/>
      <c r="K314" s="79"/>
    </row>
    <row r="315" spans="2:11" ht="18" customHeight="1" x14ac:dyDescent="0.2">
      <c r="B315" s="27" t="s">
        <v>193</v>
      </c>
      <c r="C315" s="29" t="s">
        <v>50</v>
      </c>
      <c r="D315" s="27" t="s">
        <v>51</v>
      </c>
      <c r="E315" s="27" t="s">
        <v>2</v>
      </c>
      <c r="F315" s="398" t="s">
        <v>849</v>
      </c>
      <c r="G315" s="398"/>
      <c r="H315" s="28" t="s">
        <v>52</v>
      </c>
      <c r="I315" s="29" t="s">
        <v>53</v>
      </c>
      <c r="J315" s="29" t="s">
        <v>54</v>
      </c>
      <c r="K315" s="29" t="s">
        <v>3</v>
      </c>
    </row>
    <row r="316" spans="2:11" ht="36" customHeight="1" x14ac:dyDescent="0.2">
      <c r="B316" s="33" t="s">
        <v>850</v>
      </c>
      <c r="C316" s="35" t="s">
        <v>194</v>
      </c>
      <c r="D316" s="33" t="s">
        <v>72</v>
      </c>
      <c r="E316" s="33" t="s">
        <v>195</v>
      </c>
      <c r="F316" s="399" t="s">
        <v>879</v>
      </c>
      <c r="G316" s="399"/>
      <c r="H316" s="34" t="s">
        <v>97</v>
      </c>
      <c r="I316" s="70">
        <v>1</v>
      </c>
      <c r="J316" s="36">
        <v>450.61</v>
      </c>
      <c r="K316" s="36">
        <v>450.61</v>
      </c>
    </row>
    <row r="317" spans="2:11" ht="48" customHeight="1" x14ac:dyDescent="0.2">
      <c r="B317" s="71" t="s">
        <v>852</v>
      </c>
      <c r="C317" s="72" t="s">
        <v>979</v>
      </c>
      <c r="D317" s="71" t="s">
        <v>72</v>
      </c>
      <c r="E317" s="71" t="s">
        <v>980</v>
      </c>
      <c r="F317" s="400" t="s">
        <v>872</v>
      </c>
      <c r="G317" s="400"/>
      <c r="H317" s="73" t="s">
        <v>876</v>
      </c>
      <c r="I317" s="74">
        <v>0.75</v>
      </c>
      <c r="J317" s="75">
        <v>1.39</v>
      </c>
      <c r="K317" s="75">
        <v>1.04</v>
      </c>
    </row>
    <row r="318" spans="2:11" ht="48" customHeight="1" x14ac:dyDescent="0.2">
      <c r="B318" s="71" t="s">
        <v>852</v>
      </c>
      <c r="C318" s="72" t="s">
        <v>981</v>
      </c>
      <c r="D318" s="71" t="s">
        <v>72</v>
      </c>
      <c r="E318" s="71" t="s">
        <v>982</v>
      </c>
      <c r="F318" s="400" t="s">
        <v>872</v>
      </c>
      <c r="G318" s="400"/>
      <c r="H318" s="73" t="s">
        <v>873</v>
      </c>
      <c r="I318" s="74">
        <v>0.71</v>
      </c>
      <c r="J318" s="75">
        <v>0.23</v>
      </c>
      <c r="K318" s="75">
        <v>0.16</v>
      </c>
    </row>
    <row r="319" spans="2:11" ht="24" customHeight="1" x14ac:dyDescent="0.2">
      <c r="B319" s="71" t="s">
        <v>852</v>
      </c>
      <c r="C319" s="72" t="s">
        <v>896</v>
      </c>
      <c r="D319" s="71" t="s">
        <v>72</v>
      </c>
      <c r="E319" s="71" t="s">
        <v>897</v>
      </c>
      <c r="F319" s="400" t="s">
        <v>855</v>
      </c>
      <c r="G319" s="400"/>
      <c r="H319" s="73" t="s">
        <v>866</v>
      </c>
      <c r="I319" s="74">
        <v>2.31</v>
      </c>
      <c r="J319" s="75">
        <v>16.940000000000001</v>
      </c>
      <c r="K319" s="75">
        <v>39.130000000000003</v>
      </c>
    </row>
    <row r="320" spans="2:11" ht="24" customHeight="1" x14ac:dyDescent="0.2">
      <c r="B320" s="71" t="s">
        <v>852</v>
      </c>
      <c r="C320" s="72" t="s">
        <v>983</v>
      </c>
      <c r="D320" s="71" t="s">
        <v>72</v>
      </c>
      <c r="E320" s="71" t="s">
        <v>984</v>
      </c>
      <c r="F320" s="400" t="s">
        <v>855</v>
      </c>
      <c r="G320" s="400"/>
      <c r="H320" s="73" t="s">
        <v>866</v>
      </c>
      <c r="I320" s="74">
        <v>1.46</v>
      </c>
      <c r="J320" s="75">
        <v>16.46</v>
      </c>
      <c r="K320" s="75">
        <v>24.03</v>
      </c>
    </row>
    <row r="321" spans="2:11" ht="24" customHeight="1" x14ac:dyDescent="0.2">
      <c r="B321" s="80" t="s">
        <v>884</v>
      </c>
      <c r="C321" s="81" t="s">
        <v>985</v>
      </c>
      <c r="D321" s="80" t="s">
        <v>72</v>
      </c>
      <c r="E321" s="80" t="s">
        <v>986</v>
      </c>
      <c r="F321" s="401" t="s">
        <v>887</v>
      </c>
      <c r="G321" s="401"/>
      <c r="H321" s="82" t="s">
        <v>97</v>
      </c>
      <c r="I321" s="83">
        <v>0.72299999999999998</v>
      </c>
      <c r="J321" s="84">
        <v>70</v>
      </c>
      <c r="K321" s="84">
        <v>50.61</v>
      </c>
    </row>
    <row r="322" spans="2:11" ht="24" customHeight="1" x14ac:dyDescent="0.2">
      <c r="B322" s="80" t="s">
        <v>884</v>
      </c>
      <c r="C322" s="81" t="s">
        <v>987</v>
      </c>
      <c r="D322" s="80" t="s">
        <v>72</v>
      </c>
      <c r="E322" s="80" t="s">
        <v>988</v>
      </c>
      <c r="F322" s="401" t="s">
        <v>887</v>
      </c>
      <c r="G322" s="401"/>
      <c r="H322" s="82" t="s">
        <v>175</v>
      </c>
      <c r="I322" s="83">
        <v>362.66</v>
      </c>
      <c r="J322" s="84">
        <v>0.78</v>
      </c>
      <c r="K322" s="84">
        <v>282.87</v>
      </c>
    </row>
    <row r="323" spans="2:11" ht="24" customHeight="1" x14ac:dyDescent="0.2">
      <c r="B323" s="80" t="s">
        <v>884</v>
      </c>
      <c r="C323" s="81" t="s">
        <v>989</v>
      </c>
      <c r="D323" s="80" t="s">
        <v>72</v>
      </c>
      <c r="E323" s="80" t="s">
        <v>990</v>
      </c>
      <c r="F323" s="401" t="s">
        <v>887</v>
      </c>
      <c r="G323" s="401"/>
      <c r="H323" s="82" t="s">
        <v>97</v>
      </c>
      <c r="I323" s="83">
        <v>0.59299999999999997</v>
      </c>
      <c r="J323" s="84">
        <v>89</v>
      </c>
      <c r="K323" s="84">
        <v>52.77</v>
      </c>
    </row>
    <row r="324" spans="2:11" x14ac:dyDescent="0.2">
      <c r="B324" s="76"/>
      <c r="C324" s="76"/>
      <c r="D324" s="76"/>
      <c r="E324" s="76"/>
      <c r="F324" s="76" t="s">
        <v>858</v>
      </c>
      <c r="G324" s="77">
        <v>21.561701138740414</v>
      </c>
      <c r="H324" s="76" t="s">
        <v>859</v>
      </c>
      <c r="I324" s="77">
        <v>24.83</v>
      </c>
      <c r="J324" s="76" t="s">
        <v>860</v>
      </c>
      <c r="K324" s="77">
        <v>46.39</v>
      </c>
    </row>
    <row r="325" spans="2:11" ht="30" customHeight="1" thickBot="1" x14ac:dyDescent="0.25">
      <c r="B325" s="37"/>
      <c r="C325" s="37"/>
      <c r="D325" s="37"/>
      <c r="E325" s="37"/>
      <c r="F325" s="37"/>
      <c r="G325" s="37"/>
      <c r="H325" s="37" t="s">
        <v>861</v>
      </c>
      <c r="I325" s="78">
        <v>12.3</v>
      </c>
      <c r="J325" s="37" t="s">
        <v>862</v>
      </c>
      <c r="K325" s="38">
        <v>5542.5</v>
      </c>
    </row>
    <row r="326" spans="2:11" ht="0.95" customHeight="1" thickTop="1" x14ac:dyDescent="0.2">
      <c r="B326" s="79"/>
      <c r="C326" s="79"/>
      <c r="D326" s="79"/>
      <c r="E326" s="79"/>
      <c r="F326" s="79"/>
      <c r="G326" s="79"/>
      <c r="H326" s="79"/>
      <c r="I326" s="79"/>
      <c r="J326" s="79"/>
      <c r="K326" s="79"/>
    </row>
    <row r="327" spans="2:11" ht="18" customHeight="1" x14ac:dyDescent="0.2">
      <c r="B327" s="27" t="s">
        <v>196</v>
      </c>
      <c r="C327" s="29" t="s">
        <v>50</v>
      </c>
      <c r="D327" s="27" t="s">
        <v>51</v>
      </c>
      <c r="E327" s="27" t="s">
        <v>2</v>
      </c>
      <c r="F327" s="398" t="s">
        <v>849</v>
      </c>
      <c r="G327" s="398"/>
      <c r="H327" s="28" t="s">
        <v>52</v>
      </c>
      <c r="I327" s="29" t="s">
        <v>53</v>
      </c>
      <c r="J327" s="29" t="s">
        <v>54</v>
      </c>
      <c r="K327" s="29" t="s">
        <v>3</v>
      </c>
    </row>
    <row r="328" spans="2:11" ht="24" customHeight="1" x14ac:dyDescent="0.2">
      <c r="B328" s="33" t="s">
        <v>850</v>
      </c>
      <c r="C328" s="35" t="s">
        <v>197</v>
      </c>
      <c r="D328" s="33" t="s">
        <v>72</v>
      </c>
      <c r="E328" s="33" t="s">
        <v>198</v>
      </c>
      <c r="F328" s="399" t="s">
        <v>879</v>
      </c>
      <c r="G328" s="399"/>
      <c r="H328" s="34" t="s">
        <v>97</v>
      </c>
      <c r="I328" s="70">
        <v>1</v>
      </c>
      <c r="J328" s="36">
        <v>169.47</v>
      </c>
      <c r="K328" s="36">
        <v>169.47</v>
      </c>
    </row>
    <row r="329" spans="2:11" ht="36" customHeight="1" x14ac:dyDescent="0.2">
      <c r="B329" s="71" t="s">
        <v>852</v>
      </c>
      <c r="C329" s="72" t="s">
        <v>991</v>
      </c>
      <c r="D329" s="71" t="s">
        <v>72</v>
      </c>
      <c r="E329" s="71" t="s">
        <v>992</v>
      </c>
      <c r="F329" s="400" t="s">
        <v>872</v>
      </c>
      <c r="G329" s="400"/>
      <c r="H329" s="73" t="s">
        <v>873</v>
      </c>
      <c r="I329" s="74">
        <v>1.1739999999999999</v>
      </c>
      <c r="J329" s="75">
        <v>0.34</v>
      </c>
      <c r="K329" s="75">
        <v>0.39</v>
      </c>
    </row>
    <row r="330" spans="2:11" ht="36" customHeight="1" x14ac:dyDescent="0.2">
      <c r="B330" s="71" t="s">
        <v>852</v>
      </c>
      <c r="C330" s="72" t="s">
        <v>993</v>
      </c>
      <c r="D330" s="71" t="s">
        <v>72</v>
      </c>
      <c r="E330" s="71" t="s">
        <v>994</v>
      </c>
      <c r="F330" s="400" t="s">
        <v>872</v>
      </c>
      <c r="G330" s="400"/>
      <c r="H330" s="73" t="s">
        <v>876</v>
      </c>
      <c r="I330" s="74">
        <v>0.67200000000000004</v>
      </c>
      <c r="J330" s="75">
        <v>1.54</v>
      </c>
      <c r="K330" s="75">
        <v>1.03</v>
      </c>
    </row>
    <row r="331" spans="2:11" ht="24" customHeight="1" x14ac:dyDescent="0.2">
      <c r="B331" s="71" t="s">
        <v>852</v>
      </c>
      <c r="C331" s="72" t="s">
        <v>880</v>
      </c>
      <c r="D331" s="71" t="s">
        <v>72</v>
      </c>
      <c r="E331" s="71" t="s">
        <v>881</v>
      </c>
      <c r="F331" s="400" t="s">
        <v>855</v>
      </c>
      <c r="G331" s="400"/>
      <c r="H331" s="73" t="s">
        <v>866</v>
      </c>
      <c r="I331" s="74">
        <v>1.8460000000000001</v>
      </c>
      <c r="J331" s="75">
        <v>19.920000000000002</v>
      </c>
      <c r="K331" s="75">
        <v>36.770000000000003</v>
      </c>
    </row>
    <row r="332" spans="2:11" ht="24" customHeight="1" x14ac:dyDescent="0.2">
      <c r="B332" s="71" t="s">
        <v>852</v>
      </c>
      <c r="C332" s="72" t="s">
        <v>911</v>
      </c>
      <c r="D332" s="71" t="s">
        <v>72</v>
      </c>
      <c r="E332" s="71" t="s">
        <v>912</v>
      </c>
      <c r="F332" s="400" t="s">
        <v>855</v>
      </c>
      <c r="G332" s="400"/>
      <c r="H332" s="73" t="s">
        <v>866</v>
      </c>
      <c r="I332" s="74">
        <v>1.8460000000000001</v>
      </c>
      <c r="J332" s="75">
        <v>20.3</v>
      </c>
      <c r="K332" s="75">
        <v>37.47</v>
      </c>
    </row>
    <row r="333" spans="2:11" ht="24" customHeight="1" x14ac:dyDescent="0.2">
      <c r="B333" s="71" t="s">
        <v>852</v>
      </c>
      <c r="C333" s="72" t="s">
        <v>896</v>
      </c>
      <c r="D333" s="71" t="s">
        <v>72</v>
      </c>
      <c r="E333" s="71" t="s">
        <v>897</v>
      </c>
      <c r="F333" s="400" t="s">
        <v>855</v>
      </c>
      <c r="G333" s="400"/>
      <c r="H333" s="73" t="s">
        <v>866</v>
      </c>
      <c r="I333" s="74">
        <v>5.5380000000000003</v>
      </c>
      <c r="J333" s="75">
        <v>16.940000000000001</v>
      </c>
      <c r="K333" s="75">
        <v>93.81</v>
      </c>
    </row>
    <row r="334" spans="2:11" x14ac:dyDescent="0.2">
      <c r="B334" s="76"/>
      <c r="C334" s="76"/>
      <c r="D334" s="76"/>
      <c r="E334" s="76"/>
      <c r="F334" s="76" t="s">
        <v>858</v>
      </c>
      <c r="G334" s="77">
        <v>57.745758772949102</v>
      </c>
      <c r="H334" s="76" t="s">
        <v>859</v>
      </c>
      <c r="I334" s="77">
        <v>66.489999999999995</v>
      </c>
      <c r="J334" s="76" t="s">
        <v>860</v>
      </c>
      <c r="K334" s="77">
        <v>124.24</v>
      </c>
    </row>
    <row r="335" spans="2:11" ht="30" customHeight="1" thickBot="1" x14ac:dyDescent="0.25">
      <c r="B335" s="37"/>
      <c r="C335" s="37"/>
      <c r="D335" s="37"/>
      <c r="E335" s="37"/>
      <c r="F335" s="37"/>
      <c r="G335" s="37"/>
      <c r="H335" s="37" t="s">
        <v>861</v>
      </c>
      <c r="I335" s="78">
        <v>12.3</v>
      </c>
      <c r="J335" s="37" t="s">
        <v>862</v>
      </c>
      <c r="K335" s="38">
        <v>2084.48</v>
      </c>
    </row>
    <row r="336" spans="2:11" ht="0.95" customHeight="1" thickTop="1" x14ac:dyDescent="0.2">
      <c r="B336" s="79"/>
      <c r="C336" s="79"/>
      <c r="D336" s="79"/>
      <c r="E336" s="79"/>
      <c r="F336" s="79"/>
      <c r="G336" s="79"/>
      <c r="H336" s="79"/>
      <c r="I336" s="79"/>
      <c r="J336" s="79"/>
      <c r="K336" s="79"/>
    </row>
    <row r="337" spans="2:11" ht="24" customHeight="1" x14ac:dyDescent="0.2">
      <c r="B337" s="30" t="s">
        <v>12</v>
      </c>
      <c r="C337" s="30"/>
      <c r="D337" s="30"/>
      <c r="E337" s="30" t="s">
        <v>13</v>
      </c>
      <c r="F337" s="30"/>
      <c r="G337" s="397"/>
      <c r="H337" s="397"/>
      <c r="I337" s="31"/>
      <c r="J337" s="30"/>
      <c r="K337" s="32"/>
    </row>
    <row r="338" spans="2:11" ht="24" customHeight="1" x14ac:dyDescent="0.2">
      <c r="B338" s="30" t="s">
        <v>199</v>
      </c>
      <c r="C338" s="30"/>
      <c r="D338" s="30"/>
      <c r="E338" s="30" t="s">
        <v>163</v>
      </c>
      <c r="F338" s="30"/>
      <c r="G338" s="397"/>
      <c r="H338" s="397"/>
      <c r="I338" s="31"/>
      <c r="J338" s="30"/>
      <c r="K338" s="32">
        <v>14067.91</v>
      </c>
    </row>
    <row r="339" spans="2:11" ht="18" customHeight="1" x14ac:dyDescent="0.2">
      <c r="B339" s="27" t="s">
        <v>200</v>
      </c>
      <c r="C339" s="29" t="s">
        <v>50</v>
      </c>
      <c r="D339" s="27" t="s">
        <v>51</v>
      </c>
      <c r="E339" s="27" t="s">
        <v>2</v>
      </c>
      <c r="F339" s="398" t="s">
        <v>849</v>
      </c>
      <c r="G339" s="398"/>
      <c r="H339" s="28" t="s">
        <v>52</v>
      </c>
      <c r="I339" s="29" t="s">
        <v>53</v>
      </c>
      <c r="J339" s="29" t="s">
        <v>54</v>
      </c>
      <c r="K339" s="29" t="s">
        <v>3</v>
      </c>
    </row>
    <row r="340" spans="2:11" ht="24" customHeight="1" x14ac:dyDescent="0.2">
      <c r="B340" s="33" t="s">
        <v>850</v>
      </c>
      <c r="C340" s="35" t="s">
        <v>201</v>
      </c>
      <c r="D340" s="33" t="s">
        <v>72</v>
      </c>
      <c r="E340" s="33" t="s">
        <v>202</v>
      </c>
      <c r="F340" s="399" t="s">
        <v>879</v>
      </c>
      <c r="G340" s="399"/>
      <c r="H340" s="34" t="s">
        <v>74</v>
      </c>
      <c r="I340" s="70">
        <v>1</v>
      </c>
      <c r="J340" s="36">
        <v>85.97</v>
      </c>
      <c r="K340" s="36">
        <v>85.97</v>
      </c>
    </row>
    <row r="341" spans="2:11" ht="36" customHeight="1" x14ac:dyDescent="0.2">
      <c r="B341" s="71" t="s">
        <v>852</v>
      </c>
      <c r="C341" s="72" t="s">
        <v>870</v>
      </c>
      <c r="D341" s="71" t="s">
        <v>72</v>
      </c>
      <c r="E341" s="71" t="s">
        <v>871</v>
      </c>
      <c r="F341" s="400" t="s">
        <v>872</v>
      </c>
      <c r="G341" s="400"/>
      <c r="H341" s="73" t="s">
        <v>873</v>
      </c>
      <c r="I341" s="74">
        <v>9.2999999999999999E-2</v>
      </c>
      <c r="J341" s="75">
        <v>22.22</v>
      </c>
      <c r="K341" s="75">
        <v>2.06</v>
      </c>
    </row>
    <row r="342" spans="2:11" ht="36" customHeight="1" x14ac:dyDescent="0.2">
      <c r="B342" s="71" t="s">
        <v>852</v>
      </c>
      <c r="C342" s="72" t="s">
        <v>874</v>
      </c>
      <c r="D342" s="71" t="s">
        <v>72</v>
      </c>
      <c r="E342" s="71" t="s">
        <v>875</v>
      </c>
      <c r="F342" s="400" t="s">
        <v>872</v>
      </c>
      <c r="G342" s="400"/>
      <c r="H342" s="73" t="s">
        <v>876</v>
      </c>
      <c r="I342" s="74">
        <v>0.05</v>
      </c>
      <c r="J342" s="75">
        <v>24.71</v>
      </c>
      <c r="K342" s="75">
        <v>1.23</v>
      </c>
    </row>
    <row r="343" spans="2:11" ht="24" customHeight="1" x14ac:dyDescent="0.2">
      <c r="B343" s="71" t="s">
        <v>852</v>
      </c>
      <c r="C343" s="72" t="s">
        <v>882</v>
      </c>
      <c r="D343" s="71" t="s">
        <v>72</v>
      </c>
      <c r="E343" s="71" t="s">
        <v>883</v>
      </c>
      <c r="F343" s="400" t="s">
        <v>855</v>
      </c>
      <c r="G343" s="400"/>
      <c r="H343" s="73" t="s">
        <v>866</v>
      </c>
      <c r="I343" s="74">
        <v>0.14299999999999999</v>
      </c>
      <c r="J343" s="75">
        <v>16.72</v>
      </c>
      <c r="K343" s="75">
        <v>2.39</v>
      </c>
    </row>
    <row r="344" spans="2:11" ht="24" customHeight="1" x14ac:dyDescent="0.2">
      <c r="B344" s="71" t="s">
        <v>852</v>
      </c>
      <c r="C344" s="72" t="s">
        <v>880</v>
      </c>
      <c r="D344" s="71" t="s">
        <v>72</v>
      </c>
      <c r="E344" s="71" t="s">
        <v>881</v>
      </c>
      <c r="F344" s="400" t="s">
        <v>855</v>
      </c>
      <c r="G344" s="400"/>
      <c r="H344" s="73" t="s">
        <v>866</v>
      </c>
      <c r="I344" s="74">
        <v>0.71499999999999997</v>
      </c>
      <c r="J344" s="75">
        <v>19.920000000000002</v>
      </c>
      <c r="K344" s="75">
        <v>14.24</v>
      </c>
    </row>
    <row r="345" spans="2:11" ht="24" customHeight="1" x14ac:dyDescent="0.2">
      <c r="B345" s="80" t="s">
        <v>884</v>
      </c>
      <c r="C345" s="81" t="s">
        <v>928</v>
      </c>
      <c r="D345" s="80" t="s">
        <v>72</v>
      </c>
      <c r="E345" s="80" t="s">
        <v>929</v>
      </c>
      <c r="F345" s="401" t="s">
        <v>887</v>
      </c>
      <c r="G345" s="401"/>
      <c r="H345" s="82" t="s">
        <v>175</v>
      </c>
      <c r="I345" s="83">
        <v>8.5999999999999993E-2</v>
      </c>
      <c r="J345" s="84">
        <v>10.48</v>
      </c>
      <c r="K345" s="84">
        <v>0.9</v>
      </c>
    </row>
    <row r="346" spans="2:11" ht="24" customHeight="1" x14ac:dyDescent="0.2">
      <c r="B346" s="80" t="s">
        <v>884</v>
      </c>
      <c r="C346" s="81" t="s">
        <v>955</v>
      </c>
      <c r="D346" s="80" t="s">
        <v>72</v>
      </c>
      <c r="E346" s="80" t="s">
        <v>956</v>
      </c>
      <c r="F346" s="401" t="s">
        <v>887</v>
      </c>
      <c r="G346" s="401"/>
      <c r="H346" s="82" t="s">
        <v>122</v>
      </c>
      <c r="I346" s="83">
        <v>4.4320000000000004</v>
      </c>
      <c r="J346" s="84">
        <v>1.06</v>
      </c>
      <c r="K346" s="84">
        <v>4.6900000000000004</v>
      </c>
    </row>
    <row r="347" spans="2:11" ht="24" customHeight="1" x14ac:dyDescent="0.2">
      <c r="B347" s="80" t="s">
        <v>884</v>
      </c>
      <c r="C347" s="81" t="s">
        <v>957</v>
      </c>
      <c r="D347" s="80" t="s">
        <v>72</v>
      </c>
      <c r="E347" s="80" t="s">
        <v>958</v>
      </c>
      <c r="F347" s="401" t="s">
        <v>887</v>
      </c>
      <c r="G347" s="401"/>
      <c r="H347" s="82" t="s">
        <v>122</v>
      </c>
      <c r="I347" s="83">
        <v>6.53</v>
      </c>
      <c r="J347" s="84">
        <v>9.26</v>
      </c>
      <c r="K347" s="84">
        <v>60.46</v>
      </c>
    </row>
    <row r="348" spans="2:11" x14ac:dyDescent="0.2">
      <c r="B348" s="76"/>
      <c r="C348" s="76"/>
      <c r="D348" s="76"/>
      <c r="E348" s="76"/>
      <c r="F348" s="76" t="s">
        <v>858</v>
      </c>
      <c r="G348" s="77">
        <v>7.0323030443876364</v>
      </c>
      <c r="H348" s="76" t="s">
        <v>859</v>
      </c>
      <c r="I348" s="77">
        <v>8.1</v>
      </c>
      <c r="J348" s="76" t="s">
        <v>860</v>
      </c>
      <c r="K348" s="77">
        <v>15.13</v>
      </c>
    </row>
    <row r="349" spans="2:11" ht="30" customHeight="1" thickBot="1" x14ac:dyDescent="0.25">
      <c r="B349" s="37"/>
      <c r="C349" s="37"/>
      <c r="D349" s="37"/>
      <c r="E349" s="37"/>
      <c r="F349" s="37"/>
      <c r="G349" s="37"/>
      <c r="H349" s="37" t="s">
        <v>861</v>
      </c>
      <c r="I349" s="78">
        <v>55.71</v>
      </c>
      <c r="J349" s="37" t="s">
        <v>862</v>
      </c>
      <c r="K349" s="38">
        <v>4789.38</v>
      </c>
    </row>
    <row r="350" spans="2:11" ht="0.95" customHeight="1" thickTop="1" x14ac:dyDescent="0.2">
      <c r="B350" s="79"/>
      <c r="C350" s="79"/>
      <c r="D350" s="79"/>
      <c r="E350" s="79"/>
      <c r="F350" s="79"/>
      <c r="G350" s="79"/>
      <c r="H350" s="79"/>
      <c r="I350" s="79"/>
      <c r="J350" s="79"/>
      <c r="K350" s="79"/>
    </row>
    <row r="351" spans="2:11" ht="18" customHeight="1" x14ac:dyDescent="0.2">
      <c r="B351" s="27" t="s">
        <v>203</v>
      </c>
      <c r="C351" s="29" t="s">
        <v>50</v>
      </c>
      <c r="D351" s="27" t="s">
        <v>51</v>
      </c>
      <c r="E351" s="27" t="s">
        <v>2</v>
      </c>
      <c r="F351" s="398" t="s">
        <v>849</v>
      </c>
      <c r="G351" s="398"/>
      <c r="H351" s="28" t="s">
        <v>52</v>
      </c>
      <c r="I351" s="29" t="s">
        <v>53</v>
      </c>
      <c r="J351" s="29" t="s">
        <v>54</v>
      </c>
      <c r="K351" s="29" t="s">
        <v>3</v>
      </c>
    </row>
    <row r="352" spans="2:11" ht="36" customHeight="1" x14ac:dyDescent="0.2">
      <c r="B352" s="33" t="s">
        <v>850</v>
      </c>
      <c r="C352" s="35" t="s">
        <v>204</v>
      </c>
      <c r="D352" s="33" t="s">
        <v>72</v>
      </c>
      <c r="E352" s="33" t="s">
        <v>205</v>
      </c>
      <c r="F352" s="399" t="s">
        <v>879</v>
      </c>
      <c r="G352" s="399"/>
      <c r="H352" s="34" t="s">
        <v>74</v>
      </c>
      <c r="I352" s="70">
        <v>1</v>
      </c>
      <c r="J352" s="36">
        <v>94.39</v>
      </c>
      <c r="K352" s="36">
        <v>94.39</v>
      </c>
    </row>
    <row r="353" spans="2:11" ht="24" customHeight="1" x14ac:dyDescent="0.2">
      <c r="B353" s="71" t="s">
        <v>852</v>
      </c>
      <c r="C353" s="72" t="s">
        <v>995</v>
      </c>
      <c r="D353" s="71" t="s">
        <v>72</v>
      </c>
      <c r="E353" s="71" t="s">
        <v>996</v>
      </c>
      <c r="F353" s="400" t="s">
        <v>879</v>
      </c>
      <c r="G353" s="400"/>
      <c r="H353" s="73" t="s">
        <v>74</v>
      </c>
      <c r="I353" s="74">
        <v>0.621</v>
      </c>
      <c r="J353" s="75">
        <v>72.37</v>
      </c>
      <c r="K353" s="75">
        <v>44.94</v>
      </c>
    </row>
    <row r="354" spans="2:11" ht="24" customHeight="1" x14ac:dyDescent="0.2">
      <c r="B354" s="71" t="s">
        <v>852</v>
      </c>
      <c r="C354" s="72" t="s">
        <v>880</v>
      </c>
      <c r="D354" s="71" t="s">
        <v>72</v>
      </c>
      <c r="E354" s="71" t="s">
        <v>881</v>
      </c>
      <c r="F354" s="400" t="s">
        <v>855</v>
      </c>
      <c r="G354" s="400"/>
      <c r="H354" s="73" t="s">
        <v>866</v>
      </c>
      <c r="I354" s="74">
        <v>1.7689999999999999</v>
      </c>
      <c r="J354" s="75">
        <v>19.920000000000002</v>
      </c>
      <c r="K354" s="75">
        <v>35.229999999999997</v>
      </c>
    </row>
    <row r="355" spans="2:11" ht="24" customHeight="1" x14ac:dyDescent="0.2">
      <c r="B355" s="71" t="s">
        <v>852</v>
      </c>
      <c r="C355" s="72" t="s">
        <v>882</v>
      </c>
      <c r="D355" s="71" t="s">
        <v>72</v>
      </c>
      <c r="E355" s="71" t="s">
        <v>883</v>
      </c>
      <c r="F355" s="400" t="s">
        <v>855</v>
      </c>
      <c r="G355" s="400"/>
      <c r="H355" s="73" t="s">
        <v>866</v>
      </c>
      <c r="I355" s="74">
        <v>0.32400000000000001</v>
      </c>
      <c r="J355" s="75">
        <v>16.72</v>
      </c>
      <c r="K355" s="75">
        <v>5.41</v>
      </c>
    </row>
    <row r="356" spans="2:11" ht="24" customHeight="1" x14ac:dyDescent="0.2">
      <c r="B356" s="80" t="s">
        <v>884</v>
      </c>
      <c r="C356" s="81" t="s">
        <v>947</v>
      </c>
      <c r="D356" s="80" t="s">
        <v>72</v>
      </c>
      <c r="E356" s="80" t="s">
        <v>948</v>
      </c>
      <c r="F356" s="401" t="s">
        <v>887</v>
      </c>
      <c r="G356" s="401"/>
      <c r="H356" s="82" t="s">
        <v>934</v>
      </c>
      <c r="I356" s="83">
        <v>0.01</v>
      </c>
      <c r="J356" s="84">
        <v>5.35</v>
      </c>
      <c r="K356" s="84">
        <v>0.05</v>
      </c>
    </row>
    <row r="357" spans="2:11" ht="36" customHeight="1" x14ac:dyDescent="0.2">
      <c r="B357" s="80" t="s">
        <v>884</v>
      </c>
      <c r="C357" s="81" t="s">
        <v>997</v>
      </c>
      <c r="D357" s="80" t="s">
        <v>72</v>
      </c>
      <c r="E357" s="80" t="s">
        <v>998</v>
      </c>
      <c r="F357" s="401" t="s">
        <v>908</v>
      </c>
      <c r="G357" s="401"/>
      <c r="H357" s="82" t="s">
        <v>81</v>
      </c>
      <c r="I357" s="83">
        <v>0.47399999999999998</v>
      </c>
      <c r="J357" s="84">
        <v>1.18</v>
      </c>
      <c r="K357" s="84">
        <v>0.55000000000000004</v>
      </c>
    </row>
    <row r="358" spans="2:11" ht="48" customHeight="1" x14ac:dyDescent="0.2">
      <c r="B358" s="80" t="s">
        <v>884</v>
      </c>
      <c r="C358" s="81" t="s">
        <v>999</v>
      </c>
      <c r="D358" s="80" t="s">
        <v>72</v>
      </c>
      <c r="E358" s="80" t="s">
        <v>1000</v>
      </c>
      <c r="F358" s="401" t="s">
        <v>908</v>
      </c>
      <c r="G358" s="401"/>
      <c r="H358" s="82" t="s">
        <v>81</v>
      </c>
      <c r="I358" s="83">
        <v>1.1859999999999999</v>
      </c>
      <c r="J358" s="84">
        <v>2.17</v>
      </c>
      <c r="K358" s="84">
        <v>2.57</v>
      </c>
    </row>
    <row r="359" spans="2:11" ht="24" customHeight="1" x14ac:dyDescent="0.2">
      <c r="B359" s="80" t="s">
        <v>884</v>
      </c>
      <c r="C359" s="81" t="s">
        <v>1001</v>
      </c>
      <c r="D359" s="80" t="s">
        <v>72</v>
      </c>
      <c r="E359" s="80" t="s">
        <v>1002</v>
      </c>
      <c r="F359" s="401" t="s">
        <v>908</v>
      </c>
      <c r="G359" s="401"/>
      <c r="H359" s="82" t="s">
        <v>81</v>
      </c>
      <c r="I359" s="83">
        <v>1.1859999999999999</v>
      </c>
      <c r="J359" s="84">
        <v>1.18</v>
      </c>
      <c r="K359" s="84">
        <v>1.39</v>
      </c>
    </row>
    <row r="360" spans="2:11" ht="36" customHeight="1" x14ac:dyDescent="0.2">
      <c r="B360" s="80" t="s">
        <v>884</v>
      </c>
      <c r="C360" s="81" t="s">
        <v>1003</v>
      </c>
      <c r="D360" s="80" t="s">
        <v>72</v>
      </c>
      <c r="E360" s="80" t="s">
        <v>1004</v>
      </c>
      <c r="F360" s="401" t="s">
        <v>908</v>
      </c>
      <c r="G360" s="401"/>
      <c r="H360" s="82" t="s">
        <v>81</v>
      </c>
      <c r="I360" s="83">
        <v>0.35599999999999998</v>
      </c>
      <c r="J360" s="84">
        <v>4.75</v>
      </c>
      <c r="K360" s="84">
        <v>1.69</v>
      </c>
    </row>
    <row r="361" spans="2:11" ht="24" customHeight="1" x14ac:dyDescent="0.2">
      <c r="B361" s="80" t="s">
        <v>884</v>
      </c>
      <c r="C361" s="81" t="s">
        <v>900</v>
      </c>
      <c r="D361" s="80" t="s">
        <v>72</v>
      </c>
      <c r="E361" s="80" t="s">
        <v>901</v>
      </c>
      <c r="F361" s="401" t="s">
        <v>887</v>
      </c>
      <c r="G361" s="401"/>
      <c r="H361" s="82" t="s">
        <v>122</v>
      </c>
      <c r="I361" s="83">
        <v>0.72599999999999998</v>
      </c>
      <c r="J361" s="84">
        <v>2.96</v>
      </c>
      <c r="K361" s="84">
        <v>2.14</v>
      </c>
    </row>
    <row r="362" spans="2:11" ht="24" customHeight="1" x14ac:dyDescent="0.2">
      <c r="B362" s="80" t="s">
        <v>884</v>
      </c>
      <c r="C362" s="81" t="s">
        <v>949</v>
      </c>
      <c r="D362" s="80" t="s">
        <v>72</v>
      </c>
      <c r="E362" s="80" t="s">
        <v>950</v>
      </c>
      <c r="F362" s="401" t="s">
        <v>887</v>
      </c>
      <c r="G362" s="401"/>
      <c r="H362" s="82" t="s">
        <v>175</v>
      </c>
      <c r="I362" s="83">
        <v>3.3000000000000002E-2</v>
      </c>
      <c r="J362" s="84">
        <v>12.93</v>
      </c>
      <c r="K362" s="84">
        <v>0.42</v>
      </c>
    </row>
    <row r="363" spans="2:11" x14ac:dyDescent="0.2">
      <c r="B363" s="76"/>
      <c r="C363" s="76"/>
      <c r="D363" s="76"/>
      <c r="E363" s="76"/>
      <c r="F363" s="76" t="s">
        <v>858</v>
      </c>
      <c r="G363" s="77">
        <v>20.446200325354404</v>
      </c>
      <c r="H363" s="76" t="s">
        <v>859</v>
      </c>
      <c r="I363" s="77">
        <v>23.54</v>
      </c>
      <c r="J363" s="76" t="s">
        <v>860</v>
      </c>
      <c r="K363" s="77">
        <v>43.99</v>
      </c>
    </row>
    <row r="364" spans="2:11" ht="30" customHeight="1" thickBot="1" x14ac:dyDescent="0.25">
      <c r="B364" s="37"/>
      <c r="C364" s="37"/>
      <c r="D364" s="37"/>
      <c r="E364" s="37"/>
      <c r="F364" s="37"/>
      <c r="G364" s="37"/>
      <c r="H364" s="37" t="s">
        <v>861</v>
      </c>
      <c r="I364" s="78">
        <v>98.3</v>
      </c>
      <c r="J364" s="37" t="s">
        <v>862</v>
      </c>
      <c r="K364" s="38">
        <v>9278.5300000000007</v>
      </c>
    </row>
    <row r="365" spans="2:11" ht="0.95" customHeight="1" thickTop="1" x14ac:dyDescent="0.2">
      <c r="B365" s="79"/>
      <c r="C365" s="79"/>
      <c r="D365" s="79"/>
      <c r="E365" s="79"/>
      <c r="F365" s="79"/>
      <c r="G365" s="79"/>
      <c r="H365" s="79"/>
      <c r="I365" s="79"/>
      <c r="J365" s="79"/>
      <c r="K365" s="79"/>
    </row>
    <row r="366" spans="2:11" ht="24" customHeight="1" x14ac:dyDescent="0.2">
      <c r="B366" s="30" t="s">
        <v>206</v>
      </c>
      <c r="C366" s="30"/>
      <c r="D366" s="30"/>
      <c r="E366" s="30" t="s">
        <v>207</v>
      </c>
      <c r="F366" s="30"/>
      <c r="G366" s="397"/>
      <c r="H366" s="397"/>
      <c r="I366" s="31"/>
      <c r="J366" s="30"/>
      <c r="K366" s="32">
        <v>6715.88</v>
      </c>
    </row>
    <row r="367" spans="2:11" ht="18" customHeight="1" x14ac:dyDescent="0.2">
      <c r="B367" s="27" t="s">
        <v>208</v>
      </c>
      <c r="C367" s="29" t="s">
        <v>50</v>
      </c>
      <c r="D367" s="27" t="s">
        <v>51</v>
      </c>
      <c r="E367" s="27" t="s">
        <v>2</v>
      </c>
      <c r="F367" s="398" t="s">
        <v>849</v>
      </c>
      <c r="G367" s="398"/>
      <c r="H367" s="28" t="s">
        <v>52</v>
      </c>
      <c r="I367" s="29" t="s">
        <v>53</v>
      </c>
      <c r="J367" s="29" t="s">
        <v>54</v>
      </c>
      <c r="K367" s="29" t="s">
        <v>3</v>
      </c>
    </row>
    <row r="368" spans="2:11" ht="48" customHeight="1" x14ac:dyDescent="0.2">
      <c r="B368" s="33" t="s">
        <v>850</v>
      </c>
      <c r="C368" s="35" t="s">
        <v>209</v>
      </c>
      <c r="D368" s="33" t="s">
        <v>72</v>
      </c>
      <c r="E368" s="33" t="s">
        <v>210</v>
      </c>
      <c r="F368" s="399" t="s">
        <v>879</v>
      </c>
      <c r="G368" s="399"/>
      <c r="H368" s="34" t="s">
        <v>175</v>
      </c>
      <c r="I368" s="70">
        <v>1</v>
      </c>
      <c r="J368" s="36">
        <v>13.3</v>
      </c>
      <c r="K368" s="36">
        <v>13.3</v>
      </c>
    </row>
    <row r="369" spans="2:11" ht="36" customHeight="1" x14ac:dyDescent="0.2">
      <c r="B369" s="71" t="s">
        <v>852</v>
      </c>
      <c r="C369" s="72" t="s">
        <v>959</v>
      </c>
      <c r="D369" s="71" t="s">
        <v>72</v>
      </c>
      <c r="E369" s="71" t="s">
        <v>960</v>
      </c>
      <c r="F369" s="400" t="s">
        <v>879</v>
      </c>
      <c r="G369" s="400"/>
      <c r="H369" s="73" t="s">
        <v>175</v>
      </c>
      <c r="I369" s="74">
        <v>1</v>
      </c>
      <c r="J369" s="75">
        <v>8.4600000000000009</v>
      </c>
      <c r="K369" s="75">
        <v>8.4600000000000009</v>
      </c>
    </row>
    <row r="370" spans="2:11" ht="24" customHeight="1" x14ac:dyDescent="0.2">
      <c r="B370" s="71" t="s">
        <v>852</v>
      </c>
      <c r="C370" s="72" t="s">
        <v>961</v>
      </c>
      <c r="D370" s="71" t="s">
        <v>72</v>
      </c>
      <c r="E370" s="71" t="s">
        <v>962</v>
      </c>
      <c r="F370" s="400" t="s">
        <v>855</v>
      </c>
      <c r="G370" s="400"/>
      <c r="H370" s="73" t="s">
        <v>866</v>
      </c>
      <c r="I370" s="74">
        <v>2.8000000000000001E-2</v>
      </c>
      <c r="J370" s="75">
        <v>15.51</v>
      </c>
      <c r="K370" s="75">
        <v>0.43</v>
      </c>
    </row>
    <row r="371" spans="2:11" ht="24" customHeight="1" x14ac:dyDescent="0.2">
      <c r="B371" s="71" t="s">
        <v>852</v>
      </c>
      <c r="C371" s="72" t="s">
        <v>963</v>
      </c>
      <c r="D371" s="71" t="s">
        <v>72</v>
      </c>
      <c r="E371" s="71" t="s">
        <v>964</v>
      </c>
      <c r="F371" s="400" t="s">
        <v>855</v>
      </c>
      <c r="G371" s="400"/>
      <c r="H371" s="73" t="s">
        <v>866</v>
      </c>
      <c r="I371" s="74">
        <v>0.17130000000000001</v>
      </c>
      <c r="J371" s="75">
        <v>23</v>
      </c>
      <c r="K371" s="75">
        <v>3.93</v>
      </c>
    </row>
    <row r="372" spans="2:11" ht="24" customHeight="1" x14ac:dyDescent="0.2">
      <c r="B372" s="80" t="s">
        <v>884</v>
      </c>
      <c r="C372" s="81" t="s">
        <v>965</v>
      </c>
      <c r="D372" s="80" t="s">
        <v>72</v>
      </c>
      <c r="E372" s="80" t="s">
        <v>966</v>
      </c>
      <c r="F372" s="401" t="s">
        <v>887</v>
      </c>
      <c r="G372" s="401"/>
      <c r="H372" s="82" t="s">
        <v>175</v>
      </c>
      <c r="I372" s="83">
        <v>2.5000000000000001E-2</v>
      </c>
      <c r="J372" s="84">
        <v>14.5</v>
      </c>
      <c r="K372" s="84">
        <v>0.36</v>
      </c>
    </row>
    <row r="373" spans="2:11" ht="36" customHeight="1" x14ac:dyDescent="0.2">
      <c r="B373" s="80" t="s">
        <v>884</v>
      </c>
      <c r="C373" s="81" t="s">
        <v>967</v>
      </c>
      <c r="D373" s="80" t="s">
        <v>72</v>
      </c>
      <c r="E373" s="80" t="s">
        <v>968</v>
      </c>
      <c r="F373" s="401" t="s">
        <v>887</v>
      </c>
      <c r="G373" s="401"/>
      <c r="H373" s="82" t="s">
        <v>67</v>
      </c>
      <c r="I373" s="83">
        <v>0.97</v>
      </c>
      <c r="J373" s="84">
        <v>0.13</v>
      </c>
      <c r="K373" s="84">
        <v>0.12</v>
      </c>
    </row>
    <row r="374" spans="2:11" x14ac:dyDescent="0.2">
      <c r="B374" s="76"/>
      <c r="C374" s="76"/>
      <c r="D374" s="76"/>
      <c r="E374" s="76"/>
      <c r="F374" s="76" t="s">
        <v>858</v>
      </c>
      <c r="G374" s="77">
        <v>1.9660701835928422</v>
      </c>
      <c r="H374" s="76" t="s">
        <v>859</v>
      </c>
      <c r="I374" s="77">
        <v>2.2599999999999998</v>
      </c>
      <c r="J374" s="76" t="s">
        <v>860</v>
      </c>
      <c r="K374" s="77">
        <v>4.2300000000000004</v>
      </c>
    </row>
    <row r="375" spans="2:11" ht="30" customHeight="1" thickBot="1" x14ac:dyDescent="0.25">
      <c r="B375" s="37"/>
      <c r="C375" s="37"/>
      <c r="D375" s="37"/>
      <c r="E375" s="37"/>
      <c r="F375" s="37"/>
      <c r="G375" s="37"/>
      <c r="H375" s="37" t="s">
        <v>861</v>
      </c>
      <c r="I375" s="78">
        <v>5.91</v>
      </c>
      <c r="J375" s="37" t="s">
        <v>862</v>
      </c>
      <c r="K375" s="38">
        <v>78.599999999999994</v>
      </c>
    </row>
    <row r="376" spans="2:11" ht="0.95" customHeight="1" thickTop="1" x14ac:dyDescent="0.2">
      <c r="B376" s="79"/>
      <c r="C376" s="79"/>
      <c r="D376" s="79"/>
      <c r="E376" s="79"/>
      <c r="F376" s="79"/>
      <c r="G376" s="79"/>
      <c r="H376" s="79"/>
      <c r="I376" s="79"/>
      <c r="J376" s="79"/>
      <c r="K376" s="79"/>
    </row>
    <row r="377" spans="2:11" ht="18" customHeight="1" x14ac:dyDescent="0.2">
      <c r="B377" s="27" t="s">
        <v>211</v>
      </c>
      <c r="C377" s="29" t="s">
        <v>50</v>
      </c>
      <c r="D377" s="27" t="s">
        <v>51</v>
      </c>
      <c r="E377" s="27" t="s">
        <v>2</v>
      </c>
      <c r="F377" s="398" t="s">
        <v>849</v>
      </c>
      <c r="G377" s="398"/>
      <c r="H377" s="28" t="s">
        <v>52</v>
      </c>
      <c r="I377" s="29" t="s">
        <v>53</v>
      </c>
      <c r="J377" s="29" t="s">
        <v>54</v>
      </c>
      <c r="K377" s="29" t="s">
        <v>3</v>
      </c>
    </row>
    <row r="378" spans="2:11" ht="48" customHeight="1" x14ac:dyDescent="0.2">
      <c r="B378" s="33" t="s">
        <v>850</v>
      </c>
      <c r="C378" s="35" t="s">
        <v>212</v>
      </c>
      <c r="D378" s="33" t="s">
        <v>72</v>
      </c>
      <c r="E378" s="33" t="s">
        <v>213</v>
      </c>
      <c r="F378" s="399" t="s">
        <v>879</v>
      </c>
      <c r="G378" s="399"/>
      <c r="H378" s="34" t="s">
        <v>175</v>
      </c>
      <c r="I378" s="70">
        <v>1</v>
      </c>
      <c r="J378" s="36">
        <v>11.98</v>
      </c>
      <c r="K378" s="36">
        <v>11.98</v>
      </c>
    </row>
    <row r="379" spans="2:11" ht="36" customHeight="1" x14ac:dyDescent="0.2">
      <c r="B379" s="71" t="s">
        <v>852</v>
      </c>
      <c r="C379" s="72" t="s">
        <v>969</v>
      </c>
      <c r="D379" s="71" t="s">
        <v>72</v>
      </c>
      <c r="E379" s="71" t="s">
        <v>970</v>
      </c>
      <c r="F379" s="400" t="s">
        <v>879</v>
      </c>
      <c r="G379" s="400"/>
      <c r="H379" s="73" t="s">
        <v>175</v>
      </c>
      <c r="I379" s="74">
        <v>1</v>
      </c>
      <c r="J379" s="75">
        <v>8.2799999999999994</v>
      </c>
      <c r="K379" s="75">
        <v>8.2799999999999994</v>
      </c>
    </row>
    <row r="380" spans="2:11" ht="24" customHeight="1" x14ac:dyDescent="0.2">
      <c r="B380" s="71" t="s">
        <v>852</v>
      </c>
      <c r="C380" s="72" t="s">
        <v>961</v>
      </c>
      <c r="D380" s="71" t="s">
        <v>72</v>
      </c>
      <c r="E380" s="71" t="s">
        <v>962</v>
      </c>
      <c r="F380" s="400" t="s">
        <v>855</v>
      </c>
      <c r="G380" s="400"/>
      <c r="H380" s="73" t="s">
        <v>866</v>
      </c>
      <c r="I380" s="74">
        <v>2.0899999999999998E-2</v>
      </c>
      <c r="J380" s="75">
        <v>15.51</v>
      </c>
      <c r="K380" s="75">
        <v>0.32</v>
      </c>
    </row>
    <row r="381" spans="2:11" ht="24" customHeight="1" x14ac:dyDescent="0.2">
      <c r="B381" s="71" t="s">
        <v>852</v>
      </c>
      <c r="C381" s="72" t="s">
        <v>963</v>
      </c>
      <c r="D381" s="71" t="s">
        <v>72</v>
      </c>
      <c r="E381" s="71" t="s">
        <v>964</v>
      </c>
      <c r="F381" s="400" t="s">
        <v>855</v>
      </c>
      <c r="G381" s="400"/>
      <c r="H381" s="73" t="s">
        <v>866</v>
      </c>
      <c r="I381" s="74">
        <v>0.1278</v>
      </c>
      <c r="J381" s="75">
        <v>23</v>
      </c>
      <c r="K381" s="75">
        <v>2.93</v>
      </c>
    </row>
    <row r="382" spans="2:11" ht="24" customHeight="1" x14ac:dyDescent="0.2">
      <c r="B382" s="80" t="s">
        <v>884</v>
      </c>
      <c r="C382" s="81" t="s">
        <v>965</v>
      </c>
      <c r="D382" s="80" t="s">
        <v>72</v>
      </c>
      <c r="E382" s="80" t="s">
        <v>966</v>
      </c>
      <c r="F382" s="401" t="s">
        <v>887</v>
      </c>
      <c r="G382" s="401"/>
      <c r="H382" s="82" t="s">
        <v>175</v>
      </c>
      <c r="I382" s="83">
        <v>2.5000000000000001E-2</v>
      </c>
      <c r="J382" s="84">
        <v>14.5</v>
      </c>
      <c r="K382" s="84">
        <v>0.36</v>
      </c>
    </row>
    <row r="383" spans="2:11" ht="36" customHeight="1" x14ac:dyDescent="0.2">
      <c r="B383" s="80" t="s">
        <v>884</v>
      </c>
      <c r="C383" s="81" t="s">
        <v>967</v>
      </c>
      <c r="D383" s="80" t="s">
        <v>72</v>
      </c>
      <c r="E383" s="80" t="s">
        <v>968</v>
      </c>
      <c r="F383" s="401" t="s">
        <v>887</v>
      </c>
      <c r="G383" s="401"/>
      <c r="H383" s="82" t="s">
        <v>67</v>
      </c>
      <c r="I383" s="83">
        <v>0.74299999999999999</v>
      </c>
      <c r="J383" s="84">
        <v>0.13</v>
      </c>
      <c r="K383" s="84">
        <v>0.09</v>
      </c>
    </row>
    <row r="384" spans="2:11" x14ac:dyDescent="0.2">
      <c r="B384" s="76"/>
      <c r="C384" s="76"/>
      <c r="D384" s="76"/>
      <c r="E384" s="76"/>
      <c r="F384" s="76" t="s">
        <v>858</v>
      </c>
      <c r="G384" s="77">
        <v>1.380432256565187</v>
      </c>
      <c r="H384" s="76" t="s">
        <v>859</v>
      </c>
      <c r="I384" s="77">
        <v>1.59</v>
      </c>
      <c r="J384" s="76" t="s">
        <v>860</v>
      </c>
      <c r="K384" s="77">
        <v>2.97</v>
      </c>
    </row>
    <row r="385" spans="2:11" ht="30" customHeight="1" thickBot="1" x14ac:dyDescent="0.25">
      <c r="B385" s="37"/>
      <c r="C385" s="37"/>
      <c r="D385" s="37"/>
      <c r="E385" s="37"/>
      <c r="F385" s="37"/>
      <c r="G385" s="37"/>
      <c r="H385" s="37" t="s">
        <v>861</v>
      </c>
      <c r="I385" s="78">
        <v>203.18</v>
      </c>
      <c r="J385" s="37" t="s">
        <v>862</v>
      </c>
      <c r="K385" s="38">
        <v>2434.09</v>
      </c>
    </row>
    <row r="386" spans="2:11" ht="0.95" customHeight="1" thickTop="1" x14ac:dyDescent="0.2">
      <c r="B386" s="79"/>
      <c r="C386" s="79"/>
      <c r="D386" s="79"/>
      <c r="E386" s="79"/>
      <c r="F386" s="79"/>
      <c r="G386" s="79"/>
      <c r="H386" s="79"/>
      <c r="I386" s="79"/>
      <c r="J386" s="79"/>
      <c r="K386" s="79"/>
    </row>
    <row r="387" spans="2:11" ht="18" customHeight="1" x14ac:dyDescent="0.2">
      <c r="B387" s="27" t="s">
        <v>214</v>
      </c>
      <c r="C387" s="29" t="s">
        <v>50</v>
      </c>
      <c r="D387" s="27" t="s">
        <v>51</v>
      </c>
      <c r="E387" s="27" t="s">
        <v>2</v>
      </c>
      <c r="F387" s="398" t="s">
        <v>849</v>
      </c>
      <c r="G387" s="398"/>
      <c r="H387" s="28" t="s">
        <v>52</v>
      </c>
      <c r="I387" s="29" t="s">
        <v>53</v>
      </c>
      <c r="J387" s="29" t="s">
        <v>54</v>
      </c>
      <c r="K387" s="29" t="s">
        <v>3</v>
      </c>
    </row>
    <row r="388" spans="2:11" ht="48" customHeight="1" x14ac:dyDescent="0.2">
      <c r="B388" s="33" t="s">
        <v>850</v>
      </c>
      <c r="C388" s="35" t="s">
        <v>215</v>
      </c>
      <c r="D388" s="33" t="s">
        <v>72</v>
      </c>
      <c r="E388" s="33" t="s">
        <v>216</v>
      </c>
      <c r="F388" s="399" t="s">
        <v>879</v>
      </c>
      <c r="G388" s="399"/>
      <c r="H388" s="34" t="s">
        <v>175</v>
      </c>
      <c r="I388" s="70">
        <v>1</v>
      </c>
      <c r="J388" s="36">
        <v>10.45</v>
      </c>
      <c r="K388" s="36">
        <v>10.45</v>
      </c>
    </row>
    <row r="389" spans="2:11" ht="36" customHeight="1" x14ac:dyDescent="0.2">
      <c r="B389" s="71" t="s">
        <v>852</v>
      </c>
      <c r="C389" s="72" t="s">
        <v>971</v>
      </c>
      <c r="D389" s="71" t="s">
        <v>72</v>
      </c>
      <c r="E389" s="71" t="s">
        <v>972</v>
      </c>
      <c r="F389" s="400" t="s">
        <v>879</v>
      </c>
      <c r="G389" s="400"/>
      <c r="H389" s="73" t="s">
        <v>175</v>
      </c>
      <c r="I389" s="74">
        <v>1</v>
      </c>
      <c r="J389" s="75">
        <v>7.59</v>
      </c>
      <c r="K389" s="75">
        <v>7.59</v>
      </c>
    </row>
    <row r="390" spans="2:11" ht="24" customHeight="1" x14ac:dyDescent="0.2">
      <c r="B390" s="71" t="s">
        <v>852</v>
      </c>
      <c r="C390" s="72" t="s">
        <v>961</v>
      </c>
      <c r="D390" s="71" t="s">
        <v>72</v>
      </c>
      <c r="E390" s="71" t="s">
        <v>962</v>
      </c>
      <c r="F390" s="400" t="s">
        <v>855</v>
      </c>
      <c r="G390" s="400"/>
      <c r="H390" s="73" t="s">
        <v>866</v>
      </c>
      <c r="I390" s="74">
        <v>1.5599999999999999E-2</v>
      </c>
      <c r="J390" s="75">
        <v>15.51</v>
      </c>
      <c r="K390" s="75">
        <v>0.24</v>
      </c>
    </row>
    <row r="391" spans="2:11" ht="24" customHeight="1" x14ac:dyDescent="0.2">
      <c r="B391" s="71" t="s">
        <v>852</v>
      </c>
      <c r="C391" s="72" t="s">
        <v>963</v>
      </c>
      <c r="D391" s="71" t="s">
        <v>72</v>
      </c>
      <c r="E391" s="71" t="s">
        <v>964</v>
      </c>
      <c r="F391" s="400" t="s">
        <v>855</v>
      </c>
      <c r="G391" s="400"/>
      <c r="H391" s="73" t="s">
        <v>866</v>
      </c>
      <c r="I391" s="74">
        <v>9.5600000000000004E-2</v>
      </c>
      <c r="J391" s="75">
        <v>23</v>
      </c>
      <c r="K391" s="75">
        <v>2.19</v>
      </c>
    </row>
    <row r="392" spans="2:11" ht="24" customHeight="1" x14ac:dyDescent="0.2">
      <c r="B392" s="80" t="s">
        <v>884</v>
      </c>
      <c r="C392" s="81" t="s">
        <v>965</v>
      </c>
      <c r="D392" s="80" t="s">
        <v>72</v>
      </c>
      <c r="E392" s="80" t="s">
        <v>966</v>
      </c>
      <c r="F392" s="401" t="s">
        <v>887</v>
      </c>
      <c r="G392" s="401"/>
      <c r="H392" s="82" t="s">
        <v>175</v>
      </c>
      <c r="I392" s="83">
        <v>2.5000000000000001E-2</v>
      </c>
      <c r="J392" s="84">
        <v>14.5</v>
      </c>
      <c r="K392" s="84">
        <v>0.36</v>
      </c>
    </row>
    <row r="393" spans="2:11" ht="36" customHeight="1" x14ac:dyDescent="0.2">
      <c r="B393" s="80" t="s">
        <v>884</v>
      </c>
      <c r="C393" s="81" t="s">
        <v>967</v>
      </c>
      <c r="D393" s="80" t="s">
        <v>72</v>
      </c>
      <c r="E393" s="80" t="s">
        <v>968</v>
      </c>
      <c r="F393" s="401" t="s">
        <v>887</v>
      </c>
      <c r="G393" s="401"/>
      <c r="H393" s="82" t="s">
        <v>67</v>
      </c>
      <c r="I393" s="83">
        <v>0.54300000000000004</v>
      </c>
      <c r="J393" s="84">
        <v>0.13</v>
      </c>
      <c r="K393" s="84">
        <v>7.0000000000000007E-2</v>
      </c>
    </row>
    <row r="394" spans="2:11" x14ac:dyDescent="0.2">
      <c r="B394" s="76"/>
      <c r="C394" s="76"/>
      <c r="D394" s="76"/>
      <c r="E394" s="76"/>
      <c r="F394" s="76" t="s">
        <v>858</v>
      </c>
      <c r="G394" s="77">
        <v>0.99000697188008369</v>
      </c>
      <c r="H394" s="76" t="s">
        <v>859</v>
      </c>
      <c r="I394" s="77">
        <v>1.1399999999999999</v>
      </c>
      <c r="J394" s="76" t="s">
        <v>860</v>
      </c>
      <c r="K394" s="77">
        <v>2.13</v>
      </c>
    </row>
    <row r="395" spans="2:11" ht="30" customHeight="1" thickBot="1" x14ac:dyDescent="0.25">
      <c r="B395" s="37"/>
      <c r="C395" s="37"/>
      <c r="D395" s="37"/>
      <c r="E395" s="37"/>
      <c r="F395" s="37"/>
      <c r="G395" s="37"/>
      <c r="H395" s="37" t="s">
        <v>861</v>
      </c>
      <c r="I395" s="78">
        <v>93.45</v>
      </c>
      <c r="J395" s="37" t="s">
        <v>862</v>
      </c>
      <c r="K395" s="38">
        <v>976.55</v>
      </c>
    </row>
    <row r="396" spans="2:11" ht="0.95" customHeight="1" thickTop="1" x14ac:dyDescent="0.2">
      <c r="B396" s="79"/>
      <c r="C396" s="79"/>
      <c r="D396" s="79"/>
      <c r="E396" s="79"/>
      <c r="F396" s="79"/>
      <c r="G396" s="79"/>
      <c r="H396" s="79"/>
      <c r="I396" s="79"/>
      <c r="J396" s="79"/>
      <c r="K396" s="79"/>
    </row>
    <row r="397" spans="2:11" ht="18" customHeight="1" x14ac:dyDescent="0.2">
      <c r="B397" s="27" t="s">
        <v>217</v>
      </c>
      <c r="C397" s="29" t="s">
        <v>50</v>
      </c>
      <c r="D397" s="27" t="s">
        <v>51</v>
      </c>
      <c r="E397" s="27" t="s">
        <v>2</v>
      </c>
      <c r="F397" s="398" t="s">
        <v>849</v>
      </c>
      <c r="G397" s="398"/>
      <c r="H397" s="28" t="s">
        <v>52</v>
      </c>
      <c r="I397" s="29" t="s">
        <v>53</v>
      </c>
      <c r="J397" s="29" t="s">
        <v>54</v>
      </c>
      <c r="K397" s="29" t="s">
        <v>3</v>
      </c>
    </row>
    <row r="398" spans="2:11" ht="48" customHeight="1" x14ac:dyDescent="0.2">
      <c r="B398" s="33" t="s">
        <v>850</v>
      </c>
      <c r="C398" s="35" t="s">
        <v>218</v>
      </c>
      <c r="D398" s="33" t="s">
        <v>72</v>
      </c>
      <c r="E398" s="33" t="s">
        <v>219</v>
      </c>
      <c r="F398" s="399" t="s">
        <v>879</v>
      </c>
      <c r="G398" s="399"/>
      <c r="H398" s="34" t="s">
        <v>175</v>
      </c>
      <c r="I398" s="70">
        <v>1</v>
      </c>
      <c r="J398" s="36">
        <v>8.65</v>
      </c>
      <c r="K398" s="36">
        <v>8.65</v>
      </c>
    </row>
    <row r="399" spans="2:11" ht="36" customHeight="1" x14ac:dyDescent="0.2">
      <c r="B399" s="71" t="s">
        <v>852</v>
      </c>
      <c r="C399" s="72" t="s">
        <v>973</v>
      </c>
      <c r="D399" s="71" t="s">
        <v>72</v>
      </c>
      <c r="E399" s="71" t="s">
        <v>974</v>
      </c>
      <c r="F399" s="400" t="s">
        <v>879</v>
      </c>
      <c r="G399" s="400"/>
      <c r="H399" s="73" t="s">
        <v>175</v>
      </c>
      <c r="I399" s="74">
        <v>1</v>
      </c>
      <c r="J399" s="75">
        <v>6.48</v>
      </c>
      <c r="K399" s="75">
        <v>6.48</v>
      </c>
    </row>
    <row r="400" spans="2:11" ht="24" customHeight="1" x14ac:dyDescent="0.2">
      <c r="B400" s="71" t="s">
        <v>852</v>
      </c>
      <c r="C400" s="72" t="s">
        <v>961</v>
      </c>
      <c r="D400" s="71" t="s">
        <v>72</v>
      </c>
      <c r="E400" s="71" t="s">
        <v>962</v>
      </c>
      <c r="F400" s="400" t="s">
        <v>855</v>
      </c>
      <c r="G400" s="400"/>
      <c r="H400" s="73" t="s">
        <v>866</v>
      </c>
      <c r="I400" s="74">
        <v>1.14E-2</v>
      </c>
      <c r="J400" s="75">
        <v>15.51</v>
      </c>
      <c r="K400" s="75">
        <v>0.17</v>
      </c>
    </row>
    <row r="401" spans="2:11" ht="24" customHeight="1" x14ac:dyDescent="0.2">
      <c r="B401" s="71" t="s">
        <v>852</v>
      </c>
      <c r="C401" s="72" t="s">
        <v>963</v>
      </c>
      <c r="D401" s="71" t="s">
        <v>72</v>
      </c>
      <c r="E401" s="71" t="s">
        <v>964</v>
      </c>
      <c r="F401" s="400" t="s">
        <v>855</v>
      </c>
      <c r="G401" s="400"/>
      <c r="H401" s="73" t="s">
        <v>866</v>
      </c>
      <c r="I401" s="74">
        <v>6.9800000000000001E-2</v>
      </c>
      <c r="J401" s="75">
        <v>23</v>
      </c>
      <c r="K401" s="75">
        <v>1.6</v>
      </c>
    </row>
    <row r="402" spans="2:11" ht="24" customHeight="1" x14ac:dyDescent="0.2">
      <c r="B402" s="80" t="s">
        <v>884</v>
      </c>
      <c r="C402" s="81" t="s">
        <v>965</v>
      </c>
      <c r="D402" s="80" t="s">
        <v>72</v>
      </c>
      <c r="E402" s="80" t="s">
        <v>966</v>
      </c>
      <c r="F402" s="401" t="s">
        <v>887</v>
      </c>
      <c r="G402" s="401"/>
      <c r="H402" s="82" t="s">
        <v>175</v>
      </c>
      <c r="I402" s="83">
        <v>2.5000000000000001E-2</v>
      </c>
      <c r="J402" s="84">
        <v>14.5</v>
      </c>
      <c r="K402" s="84">
        <v>0.36</v>
      </c>
    </row>
    <row r="403" spans="2:11" ht="36" customHeight="1" x14ac:dyDescent="0.2">
      <c r="B403" s="80" t="s">
        <v>884</v>
      </c>
      <c r="C403" s="81" t="s">
        <v>967</v>
      </c>
      <c r="D403" s="80" t="s">
        <v>72</v>
      </c>
      <c r="E403" s="80" t="s">
        <v>968</v>
      </c>
      <c r="F403" s="401" t="s">
        <v>887</v>
      </c>
      <c r="G403" s="401"/>
      <c r="H403" s="82" t="s">
        <v>67</v>
      </c>
      <c r="I403" s="83">
        <v>0.36699999999999999</v>
      </c>
      <c r="J403" s="84">
        <v>0.13</v>
      </c>
      <c r="K403" s="84">
        <v>0.04</v>
      </c>
    </row>
    <row r="404" spans="2:11" x14ac:dyDescent="0.2">
      <c r="B404" s="76"/>
      <c r="C404" s="76"/>
      <c r="D404" s="76"/>
      <c r="E404" s="76"/>
      <c r="F404" s="76" t="s">
        <v>858</v>
      </c>
      <c r="G404" s="77">
        <v>0.70648384847780621</v>
      </c>
      <c r="H404" s="76" t="s">
        <v>859</v>
      </c>
      <c r="I404" s="77">
        <v>0.81</v>
      </c>
      <c r="J404" s="76" t="s">
        <v>860</v>
      </c>
      <c r="K404" s="77">
        <v>1.52</v>
      </c>
    </row>
    <row r="405" spans="2:11" ht="30" customHeight="1" thickBot="1" x14ac:dyDescent="0.25">
      <c r="B405" s="37"/>
      <c r="C405" s="37"/>
      <c r="D405" s="37"/>
      <c r="E405" s="37"/>
      <c r="F405" s="37"/>
      <c r="G405" s="37"/>
      <c r="H405" s="37" t="s">
        <v>861</v>
      </c>
      <c r="I405" s="78">
        <v>159.91</v>
      </c>
      <c r="J405" s="37" t="s">
        <v>862</v>
      </c>
      <c r="K405" s="38">
        <v>1383.22</v>
      </c>
    </row>
    <row r="406" spans="2:11" ht="0.95" customHeight="1" thickTop="1" x14ac:dyDescent="0.2">
      <c r="B406" s="79"/>
      <c r="C406" s="79"/>
      <c r="D406" s="79"/>
      <c r="E406" s="79"/>
      <c r="F406" s="79"/>
      <c r="G406" s="79"/>
      <c r="H406" s="79"/>
      <c r="I406" s="79"/>
      <c r="J406" s="79"/>
      <c r="K406" s="79"/>
    </row>
    <row r="407" spans="2:11" ht="18" customHeight="1" x14ac:dyDescent="0.2">
      <c r="B407" s="27" t="s">
        <v>220</v>
      </c>
      <c r="C407" s="29" t="s">
        <v>50</v>
      </c>
      <c r="D407" s="27" t="s">
        <v>51</v>
      </c>
      <c r="E407" s="27" t="s">
        <v>2</v>
      </c>
      <c r="F407" s="398" t="s">
        <v>849</v>
      </c>
      <c r="G407" s="398"/>
      <c r="H407" s="28" t="s">
        <v>52</v>
      </c>
      <c r="I407" s="29" t="s">
        <v>53</v>
      </c>
      <c r="J407" s="29" t="s">
        <v>54</v>
      </c>
      <c r="K407" s="29" t="s">
        <v>3</v>
      </c>
    </row>
    <row r="408" spans="2:11" ht="48" customHeight="1" x14ac:dyDescent="0.2">
      <c r="B408" s="33" t="s">
        <v>850</v>
      </c>
      <c r="C408" s="35" t="s">
        <v>221</v>
      </c>
      <c r="D408" s="33" t="s">
        <v>72</v>
      </c>
      <c r="E408" s="33" t="s">
        <v>222</v>
      </c>
      <c r="F408" s="399" t="s">
        <v>879</v>
      </c>
      <c r="G408" s="399"/>
      <c r="H408" s="34" t="s">
        <v>175</v>
      </c>
      <c r="I408" s="70">
        <v>1</v>
      </c>
      <c r="J408" s="36">
        <v>12.23</v>
      </c>
      <c r="K408" s="36">
        <v>12.23</v>
      </c>
    </row>
    <row r="409" spans="2:11" ht="36" customHeight="1" x14ac:dyDescent="0.2">
      <c r="B409" s="71" t="s">
        <v>852</v>
      </c>
      <c r="C409" s="72" t="s">
        <v>975</v>
      </c>
      <c r="D409" s="71" t="s">
        <v>72</v>
      </c>
      <c r="E409" s="71" t="s">
        <v>976</v>
      </c>
      <c r="F409" s="400" t="s">
        <v>879</v>
      </c>
      <c r="G409" s="400"/>
      <c r="H409" s="73" t="s">
        <v>175</v>
      </c>
      <c r="I409" s="74">
        <v>1</v>
      </c>
      <c r="J409" s="75">
        <v>8.56</v>
      </c>
      <c r="K409" s="75">
        <v>8.56</v>
      </c>
    </row>
    <row r="410" spans="2:11" ht="24" customHeight="1" x14ac:dyDescent="0.2">
      <c r="B410" s="71" t="s">
        <v>852</v>
      </c>
      <c r="C410" s="72" t="s">
        <v>961</v>
      </c>
      <c r="D410" s="71" t="s">
        <v>72</v>
      </c>
      <c r="E410" s="71" t="s">
        <v>962</v>
      </c>
      <c r="F410" s="400" t="s">
        <v>855</v>
      </c>
      <c r="G410" s="400"/>
      <c r="H410" s="73" t="s">
        <v>866</v>
      </c>
      <c r="I410" s="74">
        <v>2.0299999999999999E-2</v>
      </c>
      <c r="J410" s="75">
        <v>15.51</v>
      </c>
      <c r="K410" s="75">
        <v>0.31</v>
      </c>
    </row>
    <row r="411" spans="2:11" ht="24" customHeight="1" x14ac:dyDescent="0.2">
      <c r="B411" s="71" t="s">
        <v>852</v>
      </c>
      <c r="C411" s="72" t="s">
        <v>963</v>
      </c>
      <c r="D411" s="71" t="s">
        <v>72</v>
      </c>
      <c r="E411" s="71" t="s">
        <v>964</v>
      </c>
      <c r="F411" s="400" t="s">
        <v>855</v>
      </c>
      <c r="G411" s="400"/>
      <c r="H411" s="73" t="s">
        <v>866</v>
      </c>
      <c r="I411" s="74">
        <v>0.1241</v>
      </c>
      <c r="J411" s="75">
        <v>23</v>
      </c>
      <c r="K411" s="75">
        <v>2.85</v>
      </c>
    </row>
    <row r="412" spans="2:11" ht="24" customHeight="1" x14ac:dyDescent="0.2">
      <c r="B412" s="80" t="s">
        <v>884</v>
      </c>
      <c r="C412" s="81" t="s">
        <v>965</v>
      </c>
      <c r="D412" s="80" t="s">
        <v>72</v>
      </c>
      <c r="E412" s="80" t="s">
        <v>966</v>
      </c>
      <c r="F412" s="401" t="s">
        <v>887</v>
      </c>
      <c r="G412" s="401"/>
      <c r="H412" s="82" t="s">
        <v>175</v>
      </c>
      <c r="I412" s="83">
        <v>2.5000000000000001E-2</v>
      </c>
      <c r="J412" s="84">
        <v>14.5</v>
      </c>
      <c r="K412" s="84">
        <v>0.36</v>
      </c>
    </row>
    <row r="413" spans="2:11" ht="36" customHeight="1" x14ac:dyDescent="0.2">
      <c r="B413" s="80" t="s">
        <v>884</v>
      </c>
      <c r="C413" s="81" t="s">
        <v>967</v>
      </c>
      <c r="D413" s="80" t="s">
        <v>72</v>
      </c>
      <c r="E413" s="80" t="s">
        <v>968</v>
      </c>
      <c r="F413" s="401" t="s">
        <v>887</v>
      </c>
      <c r="G413" s="401"/>
      <c r="H413" s="82" t="s">
        <v>67</v>
      </c>
      <c r="I413" s="83">
        <v>1.19</v>
      </c>
      <c r="J413" s="84">
        <v>0.13</v>
      </c>
      <c r="K413" s="84">
        <v>0.15</v>
      </c>
    </row>
    <row r="414" spans="2:11" x14ac:dyDescent="0.2">
      <c r="B414" s="76"/>
      <c r="C414" s="76"/>
      <c r="D414" s="76"/>
      <c r="E414" s="76"/>
      <c r="F414" s="76" t="s">
        <v>858</v>
      </c>
      <c r="G414" s="77">
        <v>1.8452242621426911</v>
      </c>
      <c r="H414" s="76" t="s">
        <v>859</v>
      </c>
      <c r="I414" s="77">
        <v>2.12</v>
      </c>
      <c r="J414" s="76" t="s">
        <v>860</v>
      </c>
      <c r="K414" s="77">
        <v>3.97</v>
      </c>
    </row>
    <row r="415" spans="2:11" ht="30" customHeight="1" thickBot="1" x14ac:dyDescent="0.25">
      <c r="B415" s="37"/>
      <c r="C415" s="37"/>
      <c r="D415" s="37"/>
      <c r="E415" s="37"/>
      <c r="F415" s="37"/>
      <c r="G415" s="37"/>
      <c r="H415" s="37" t="s">
        <v>861</v>
      </c>
      <c r="I415" s="78">
        <v>150.72999999999999</v>
      </c>
      <c r="J415" s="37" t="s">
        <v>862</v>
      </c>
      <c r="K415" s="38">
        <v>1843.42</v>
      </c>
    </row>
    <row r="416" spans="2:11" ht="0.95" customHeight="1" thickTop="1" x14ac:dyDescent="0.2">
      <c r="B416" s="79"/>
      <c r="C416" s="79"/>
      <c r="D416" s="79"/>
      <c r="E416" s="79"/>
      <c r="F416" s="79"/>
      <c r="G416" s="79"/>
      <c r="H416" s="79"/>
      <c r="I416" s="79"/>
      <c r="J416" s="79"/>
      <c r="K416" s="79"/>
    </row>
    <row r="417" spans="2:11" ht="24" customHeight="1" x14ac:dyDescent="0.2">
      <c r="B417" s="30" t="s">
        <v>223</v>
      </c>
      <c r="C417" s="30"/>
      <c r="D417" s="30"/>
      <c r="E417" s="30" t="s">
        <v>189</v>
      </c>
      <c r="F417" s="30"/>
      <c r="G417" s="397"/>
      <c r="H417" s="397"/>
      <c r="I417" s="31"/>
      <c r="J417" s="30"/>
      <c r="K417" s="32">
        <v>5419.49</v>
      </c>
    </row>
    <row r="418" spans="2:11" ht="18" customHeight="1" x14ac:dyDescent="0.2">
      <c r="B418" s="27" t="s">
        <v>224</v>
      </c>
      <c r="C418" s="29" t="s">
        <v>50</v>
      </c>
      <c r="D418" s="27" t="s">
        <v>51</v>
      </c>
      <c r="E418" s="27" t="s">
        <v>2</v>
      </c>
      <c r="F418" s="398" t="s">
        <v>849</v>
      </c>
      <c r="G418" s="398"/>
      <c r="H418" s="28" t="s">
        <v>52</v>
      </c>
      <c r="I418" s="29" t="s">
        <v>53</v>
      </c>
      <c r="J418" s="29" t="s">
        <v>54</v>
      </c>
      <c r="K418" s="29" t="s">
        <v>3</v>
      </c>
    </row>
    <row r="419" spans="2:11" ht="36" customHeight="1" x14ac:dyDescent="0.2">
      <c r="B419" s="33" t="s">
        <v>850</v>
      </c>
      <c r="C419" s="35" t="s">
        <v>194</v>
      </c>
      <c r="D419" s="33" t="s">
        <v>72</v>
      </c>
      <c r="E419" s="33" t="s">
        <v>195</v>
      </c>
      <c r="F419" s="399" t="s">
        <v>879</v>
      </c>
      <c r="G419" s="399"/>
      <c r="H419" s="34" t="s">
        <v>97</v>
      </c>
      <c r="I419" s="70">
        <v>1</v>
      </c>
      <c r="J419" s="36">
        <v>450.61</v>
      </c>
      <c r="K419" s="36">
        <v>450.61</v>
      </c>
    </row>
    <row r="420" spans="2:11" ht="48" customHeight="1" x14ac:dyDescent="0.2">
      <c r="B420" s="71" t="s">
        <v>852</v>
      </c>
      <c r="C420" s="72" t="s">
        <v>979</v>
      </c>
      <c r="D420" s="71" t="s">
        <v>72</v>
      </c>
      <c r="E420" s="71" t="s">
        <v>980</v>
      </c>
      <c r="F420" s="400" t="s">
        <v>872</v>
      </c>
      <c r="G420" s="400"/>
      <c r="H420" s="73" t="s">
        <v>876</v>
      </c>
      <c r="I420" s="74">
        <v>0.75</v>
      </c>
      <c r="J420" s="75">
        <v>1.39</v>
      </c>
      <c r="K420" s="75">
        <v>1.04</v>
      </c>
    </row>
    <row r="421" spans="2:11" ht="48" customHeight="1" x14ac:dyDescent="0.2">
      <c r="B421" s="71" t="s">
        <v>852</v>
      </c>
      <c r="C421" s="72" t="s">
        <v>981</v>
      </c>
      <c r="D421" s="71" t="s">
        <v>72</v>
      </c>
      <c r="E421" s="71" t="s">
        <v>982</v>
      </c>
      <c r="F421" s="400" t="s">
        <v>872</v>
      </c>
      <c r="G421" s="400"/>
      <c r="H421" s="73" t="s">
        <v>873</v>
      </c>
      <c r="I421" s="74">
        <v>0.71</v>
      </c>
      <c r="J421" s="75">
        <v>0.23</v>
      </c>
      <c r="K421" s="75">
        <v>0.16</v>
      </c>
    </row>
    <row r="422" spans="2:11" ht="24" customHeight="1" x14ac:dyDescent="0.2">
      <c r="B422" s="71" t="s">
        <v>852</v>
      </c>
      <c r="C422" s="72" t="s">
        <v>896</v>
      </c>
      <c r="D422" s="71" t="s">
        <v>72</v>
      </c>
      <c r="E422" s="71" t="s">
        <v>897</v>
      </c>
      <c r="F422" s="400" t="s">
        <v>855</v>
      </c>
      <c r="G422" s="400"/>
      <c r="H422" s="73" t="s">
        <v>866</v>
      </c>
      <c r="I422" s="74">
        <v>2.31</v>
      </c>
      <c r="J422" s="75">
        <v>16.940000000000001</v>
      </c>
      <c r="K422" s="75">
        <v>39.130000000000003</v>
      </c>
    </row>
    <row r="423" spans="2:11" ht="24" customHeight="1" x14ac:dyDescent="0.2">
      <c r="B423" s="71" t="s">
        <v>852</v>
      </c>
      <c r="C423" s="72" t="s">
        <v>983</v>
      </c>
      <c r="D423" s="71" t="s">
        <v>72</v>
      </c>
      <c r="E423" s="71" t="s">
        <v>984</v>
      </c>
      <c r="F423" s="400" t="s">
        <v>855</v>
      </c>
      <c r="G423" s="400"/>
      <c r="H423" s="73" t="s">
        <v>866</v>
      </c>
      <c r="I423" s="74">
        <v>1.46</v>
      </c>
      <c r="J423" s="75">
        <v>16.46</v>
      </c>
      <c r="K423" s="75">
        <v>24.03</v>
      </c>
    </row>
    <row r="424" spans="2:11" ht="24" customHeight="1" x14ac:dyDescent="0.2">
      <c r="B424" s="80" t="s">
        <v>884</v>
      </c>
      <c r="C424" s="81" t="s">
        <v>985</v>
      </c>
      <c r="D424" s="80" t="s">
        <v>72</v>
      </c>
      <c r="E424" s="80" t="s">
        <v>986</v>
      </c>
      <c r="F424" s="401" t="s">
        <v>887</v>
      </c>
      <c r="G424" s="401"/>
      <c r="H424" s="82" t="s">
        <v>97</v>
      </c>
      <c r="I424" s="83">
        <v>0.72299999999999998</v>
      </c>
      <c r="J424" s="84">
        <v>70</v>
      </c>
      <c r="K424" s="84">
        <v>50.61</v>
      </c>
    </row>
    <row r="425" spans="2:11" ht="24" customHeight="1" x14ac:dyDescent="0.2">
      <c r="B425" s="80" t="s">
        <v>884</v>
      </c>
      <c r="C425" s="81" t="s">
        <v>987</v>
      </c>
      <c r="D425" s="80" t="s">
        <v>72</v>
      </c>
      <c r="E425" s="80" t="s">
        <v>988</v>
      </c>
      <c r="F425" s="401" t="s">
        <v>887</v>
      </c>
      <c r="G425" s="401"/>
      <c r="H425" s="82" t="s">
        <v>175</v>
      </c>
      <c r="I425" s="83">
        <v>362.66</v>
      </c>
      <c r="J425" s="84">
        <v>0.78</v>
      </c>
      <c r="K425" s="84">
        <v>282.87</v>
      </c>
    </row>
    <row r="426" spans="2:11" ht="24" customHeight="1" x14ac:dyDescent="0.2">
      <c r="B426" s="80" t="s">
        <v>884</v>
      </c>
      <c r="C426" s="81" t="s">
        <v>989</v>
      </c>
      <c r="D426" s="80" t="s">
        <v>72</v>
      </c>
      <c r="E426" s="80" t="s">
        <v>990</v>
      </c>
      <c r="F426" s="401" t="s">
        <v>887</v>
      </c>
      <c r="G426" s="401"/>
      <c r="H426" s="82" t="s">
        <v>97</v>
      </c>
      <c r="I426" s="83">
        <v>0.59299999999999997</v>
      </c>
      <c r="J426" s="84">
        <v>89</v>
      </c>
      <c r="K426" s="84">
        <v>52.77</v>
      </c>
    </row>
    <row r="427" spans="2:11" x14ac:dyDescent="0.2">
      <c r="B427" s="76"/>
      <c r="C427" s="76"/>
      <c r="D427" s="76"/>
      <c r="E427" s="76"/>
      <c r="F427" s="76" t="s">
        <v>858</v>
      </c>
      <c r="G427" s="77">
        <v>21.561701138740414</v>
      </c>
      <c r="H427" s="76" t="s">
        <v>859</v>
      </c>
      <c r="I427" s="77">
        <v>24.83</v>
      </c>
      <c r="J427" s="76" t="s">
        <v>860</v>
      </c>
      <c r="K427" s="77">
        <v>46.39</v>
      </c>
    </row>
    <row r="428" spans="2:11" ht="30" customHeight="1" thickBot="1" x14ac:dyDescent="0.25">
      <c r="B428" s="37"/>
      <c r="C428" s="37"/>
      <c r="D428" s="37"/>
      <c r="E428" s="37"/>
      <c r="F428" s="37"/>
      <c r="G428" s="37"/>
      <c r="H428" s="37" t="s">
        <v>861</v>
      </c>
      <c r="I428" s="78">
        <v>8.74</v>
      </c>
      <c r="J428" s="37" t="s">
        <v>862</v>
      </c>
      <c r="K428" s="38">
        <v>3938.33</v>
      </c>
    </row>
    <row r="429" spans="2:11" ht="0.95" customHeight="1" thickTop="1" x14ac:dyDescent="0.2">
      <c r="B429" s="79"/>
      <c r="C429" s="79"/>
      <c r="D429" s="79"/>
      <c r="E429" s="79"/>
      <c r="F429" s="79"/>
      <c r="G429" s="79"/>
      <c r="H429" s="79"/>
      <c r="I429" s="79"/>
      <c r="J429" s="79"/>
      <c r="K429" s="79"/>
    </row>
    <row r="430" spans="2:11" ht="18" customHeight="1" x14ac:dyDescent="0.2">
      <c r="B430" s="27" t="s">
        <v>225</v>
      </c>
      <c r="C430" s="29" t="s">
        <v>50</v>
      </c>
      <c r="D430" s="27" t="s">
        <v>51</v>
      </c>
      <c r="E430" s="27" t="s">
        <v>2</v>
      </c>
      <c r="F430" s="398" t="s">
        <v>849</v>
      </c>
      <c r="G430" s="398"/>
      <c r="H430" s="28" t="s">
        <v>52</v>
      </c>
      <c r="I430" s="29" t="s">
        <v>53</v>
      </c>
      <c r="J430" s="29" t="s">
        <v>54</v>
      </c>
      <c r="K430" s="29" t="s">
        <v>3</v>
      </c>
    </row>
    <row r="431" spans="2:11" ht="24" customHeight="1" x14ac:dyDescent="0.2">
      <c r="B431" s="33" t="s">
        <v>850</v>
      </c>
      <c r="C431" s="35" t="s">
        <v>197</v>
      </c>
      <c r="D431" s="33" t="s">
        <v>72</v>
      </c>
      <c r="E431" s="33" t="s">
        <v>198</v>
      </c>
      <c r="F431" s="399" t="s">
        <v>879</v>
      </c>
      <c r="G431" s="399"/>
      <c r="H431" s="34" t="s">
        <v>97</v>
      </c>
      <c r="I431" s="70">
        <v>1</v>
      </c>
      <c r="J431" s="36">
        <v>169.47</v>
      </c>
      <c r="K431" s="36">
        <v>169.47</v>
      </c>
    </row>
    <row r="432" spans="2:11" ht="36" customHeight="1" x14ac:dyDescent="0.2">
      <c r="B432" s="71" t="s">
        <v>852</v>
      </c>
      <c r="C432" s="72" t="s">
        <v>991</v>
      </c>
      <c r="D432" s="71" t="s">
        <v>72</v>
      </c>
      <c r="E432" s="71" t="s">
        <v>992</v>
      </c>
      <c r="F432" s="400" t="s">
        <v>872</v>
      </c>
      <c r="G432" s="400"/>
      <c r="H432" s="73" t="s">
        <v>873</v>
      </c>
      <c r="I432" s="74">
        <v>1.1739999999999999</v>
      </c>
      <c r="J432" s="75">
        <v>0.34</v>
      </c>
      <c r="K432" s="75">
        <v>0.39</v>
      </c>
    </row>
    <row r="433" spans="2:11" ht="36" customHeight="1" x14ac:dyDescent="0.2">
      <c r="B433" s="71" t="s">
        <v>852</v>
      </c>
      <c r="C433" s="72" t="s">
        <v>993</v>
      </c>
      <c r="D433" s="71" t="s">
        <v>72</v>
      </c>
      <c r="E433" s="71" t="s">
        <v>994</v>
      </c>
      <c r="F433" s="400" t="s">
        <v>872</v>
      </c>
      <c r="G433" s="400"/>
      <c r="H433" s="73" t="s">
        <v>876</v>
      </c>
      <c r="I433" s="74">
        <v>0.67200000000000004</v>
      </c>
      <c r="J433" s="75">
        <v>1.54</v>
      </c>
      <c r="K433" s="75">
        <v>1.03</v>
      </c>
    </row>
    <row r="434" spans="2:11" ht="24" customHeight="1" x14ac:dyDescent="0.2">
      <c r="B434" s="71" t="s">
        <v>852</v>
      </c>
      <c r="C434" s="72" t="s">
        <v>880</v>
      </c>
      <c r="D434" s="71" t="s">
        <v>72</v>
      </c>
      <c r="E434" s="71" t="s">
        <v>881</v>
      </c>
      <c r="F434" s="400" t="s">
        <v>855</v>
      </c>
      <c r="G434" s="400"/>
      <c r="H434" s="73" t="s">
        <v>866</v>
      </c>
      <c r="I434" s="74">
        <v>1.8460000000000001</v>
      </c>
      <c r="J434" s="75">
        <v>19.920000000000002</v>
      </c>
      <c r="K434" s="75">
        <v>36.770000000000003</v>
      </c>
    </row>
    <row r="435" spans="2:11" ht="24" customHeight="1" x14ac:dyDescent="0.2">
      <c r="B435" s="71" t="s">
        <v>852</v>
      </c>
      <c r="C435" s="72" t="s">
        <v>911</v>
      </c>
      <c r="D435" s="71" t="s">
        <v>72</v>
      </c>
      <c r="E435" s="71" t="s">
        <v>912</v>
      </c>
      <c r="F435" s="400" t="s">
        <v>855</v>
      </c>
      <c r="G435" s="400"/>
      <c r="H435" s="73" t="s">
        <v>866</v>
      </c>
      <c r="I435" s="74">
        <v>1.8460000000000001</v>
      </c>
      <c r="J435" s="75">
        <v>20.3</v>
      </c>
      <c r="K435" s="75">
        <v>37.47</v>
      </c>
    </row>
    <row r="436" spans="2:11" ht="24" customHeight="1" x14ac:dyDescent="0.2">
      <c r="B436" s="71" t="s">
        <v>852</v>
      </c>
      <c r="C436" s="72" t="s">
        <v>896</v>
      </c>
      <c r="D436" s="71" t="s">
        <v>72</v>
      </c>
      <c r="E436" s="71" t="s">
        <v>897</v>
      </c>
      <c r="F436" s="400" t="s">
        <v>855</v>
      </c>
      <c r="G436" s="400"/>
      <c r="H436" s="73" t="s">
        <v>866</v>
      </c>
      <c r="I436" s="74">
        <v>5.5380000000000003</v>
      </c>
      <c r="J436" s="75">
        <v>16.940000000000001</v>
      </c>
      <c r="K436" s="75">
        <v>93.81</v>
      </c>
    </row>
    <row r="437" spans="2:11" x14ac:dyDescent="0.2">
      <c r="B437" s="76"/>
      <c r="C437" s="76"/>
      <c r="D437" s="76"/>
      <c r="E437" s="76"/>
      <c r="F437" s="76" t="s">
        <v>858</v>
      </c>
      <c r="G437" s="77">
        <v>57.745758772949102</v>
      </c>
      <c r="H437" s="76" t="s">
        <v>859</v>
      </c>
      <c r="I437" s="77">
        <v>66.489999999999995</v>
      </c>
      <c r="J437" s="76" t="s">
        <v>860</v>
      </c>
      <c r="K437" s="77">
        <v>124.24</v>
      </c>
    </row>
    <row r="438" spans="2:11" ht="30" customHeight="1" thickBot="1" x14ac:dyDescent="0.25">
      <c r="B438" s="37"/>
      <c r="C438" s="37"/>
      <c r="D438" s="37"/>
      <c r="E438" s="37"/>
      <c r="F438" s="37"/>
      <c r="G438" s="37"/>
      <c r="H438" s="37" t="s">
        <v>861</v>
      </c>
      <c r="I438" s="78">
        <v>8.74</v>
      </c>
      <c r="J438" s="37" t="s">
        <v>862</v>
      </c>
      <c r="K438" s="38">
        <v>1481.16</v>
      </c>
    </row>
    <row r="439" spans="2:11" ht="0.95" customHeight="1" thickTop="1" x14ac:dyDescent="0.2">
      <c r="B439" s="79"/>
      <c r="C439" s="79"/>
      <c r="D439" s="79"/>
      <c r="E439" s="79"/>
      <c r="F439" s="79"/>
      <c r="G439" s="79"/>
      <c r="H439" s="79"/>
      <c r="I439" s="79"/>
      <c r="J439" s="79"/>
      <c r="K439" s="79"/>
    </row>
    <row r="440" spans="2:11" ht="24" customHeight="1" x14ac:dyDescent="0.2">
      <c r="B440" s="30" t="s">
        <v>14</v>
      </c>
      <c r="C440" s="30"/>
      <c r="D440" s="30"/>
      <c r="E440" s="30" t="s">
        <v>15</v>
      </c>
      <c r="F440" s="30"/>
      <c r="G440" s="397"/>
      <c r="H440" s="397"/>
      <c r="I440" s="31"/>
      <c r="J440" s="30"/>
      <c r="K440" s="32"/>
    </row>
    <row r="441" spans="2:11" ht="24" customHeight="1" x14ac:dyDescent="0.2">
      <c r="B441" s="30" t="s">
        <v>226</v>
      </c>
      <c r="C441" s="30"/>
      <c r="D441" s="30"/>
      <c r="E441" s="30" t="s">
        <v>227</v>
      </c>
      <c r="F441" s="30"/>
      <c r="G441" s="397"/>
      <c r="H441" s="397"/>
      <c r="I441" s="31"/>
      <c r="J441" s="30"/>
      <c r="K441" s="32">
        <v>29801.77</v>
      </c>
    </row>
    <row r="442" spans="2:11" ht="18" customHeight="1" x14ac:dyDescent="0.2">
      <c r="B442" s="27" t="s">
        <v>228</v>
      </c>
      <c r="C442" s="29" t="s">
        <v>50</v>
      </c>
      <c r="D442" s="27" t="s">
        <v>51</v>
      </c>
      <c r="E442" s="27" t="s">
        <v>2</v>
      </c>
      <c r="F442" s="398" t="s">
        <v>849</v>
      </c>
      <c r="G442" s="398"/>
      <c r="H442" s="28" t="s">
        <v>52</v>
      </c>
      <c r="I442" s="29" t="s">
        <v>53</v>
      </c>
      <c r="J442" s="29" t="s">
        <v>54</v>
      </c>
      <c r="K442" s="29" t="s">
        <v>3</v>
      </c>
    </row>
    <row r="443" spans="2:11" ht="60" customHeight="1" x14ac:dyDescent="0.2">
      <c r="B443" s="33" t="s">
        <v>850</v>
      </c>
      <c r="C443" s="35" t="s">
        <v>229</v>
      </c>
      <c r="D443" s="33" t="s">
        <v>72</v>
      </c>
      <c r="E443" s="33" t="s">
        <v>230</v>
      </c>
      <c r="F443" s="399" t="s">
        <v>1005</v>
      </c>
      <c r="G443" s="399"/>
      <c r="H443" s="34" t="s">
        <v>74</v>
      </c>
      <c r="I443" s="70">
        <v>1</v>
      </c>
      <c r="J443" s="36">
        <v>73.97</v>
      </c>
      <c r="K443" s="36">
        <v>73.97</v>
      </c>
    </row>
    <row r="444" spans="2:11" ht="48" customHeight="1" x14ac:dyDescent="0.2">
      <c r="B444" s="71" t="s">
        <v>852</v>
      </c>
      <c r="C444" s="72" t="s">
        <v>1006</v>
      </c>
      <c r="D444" s="71" t="s">
        <v>72</v>
      </c>
      <c r="E444" s="71" t="s">
        <v>1007</v>
      </c>
      <c r="F444" s="400" t="s">
        <v>855</v>
      </c>
      <c r="G444" s="400"/>
      <c r="H444" s="73" t="s">
        <v>97</v>
      </c>
      <c r="I444" s="74">
        <v>1.06E-2</v>
      </c>
      <c r="J444" s="75">
        <v>458.26</v>
      </c>
      <c r="K444" s="75">
        <v>4.8499999999999996</v>
      </c>
    </row>
    <row r="445" spans="2:11" ht="24" customHeight="1" x14ac:dyDescent="0.2">
      <c r="B445" s="71" t="s">
        <v>852</v>
      </c>
      <c r="C445" s="72" t="s">
        <v>911</v>
      </c>
      <c r="D445" s="71" t="s">
        <v>72</v>
      </c>
      <c r="E445" s="71" t="s">
        <v>912</v>
      </c>
      <c r="F445" s="400" t="s">
        <v>855</v>
      </c>
      <c r="G445" s="400"/>
      <c r="H445" s="73" t="s">
        <v>866</v>
      </c>
      <c r="I445" s="74">
        <v>1.7509999999999999</v>
      </c>
      <c r="J445" s="75">
        <v>20.3</v>
      </c>
      <c r="K445" s="75">
        <v>35.54</v>
      </c>
    </row>
    <row r="446" spans="2:11" ht="24" customHeight="1" x14ac:dyDescent="0.2">
      <c r="B446" s="71" t="s">
        <v>852</v>
      </c>
      <c r="C446" s="72" t="s">
        <v>896</v>
      </c>
      <c r="D446" s="71" t="s">
        <v>72</v>
      </c>
      <c r="E446" s="71" t="s">
        <v>897</v>
      </c>
      <c r="F446" s="400" t="s">
        <v>855</v>
      </c>
      <c r="G446" s="400"/>
      <c r="H446" s="73" t="s">
        <v>866</v>
      </c>
      <c r="I446" s="74">
        <v>0.876</v>
      </c>
      <c r="J446" s="75">
        <v>16.940000000000001</v>
      </c>
      <c r="K446" s="75">
        <v>14.83</v>
      </c>
    </row>
    <row r="447" spans="2:11" ht="24" customHeight="1" x14ac:dyDescent="0.2">
      <c r="B447" s="80" t="s">
        <v>884</v>
      </c>
      <c r="C447" s="81" t="s">
        <v>1008</v>
      </c>
      <c r="D447" s="80" t="s">
        <v>72</v>
      </c>
      <c r="E447" s="80" t="s">
        <v>1009</v>
      </c>
      <c r="F447" s="401" t="s">
        <v>887</v>
      </c>
      <c r="G447" s="401"/>
      <c r="H447" s="82" t="s">
        <v>67</v>
      </c>
      <c r="I447" s="83">
        <v>37.74</v>
      </c>
      <c r="J447" s="84">
        <v>0.46</v>
      </c>
      <c r="K447" s="84">
        <v>17.36</v>
      </c>
    </row>
    <row r="448" spans="2:11" ht="24" customHeight="1" x14ac:dyDescent="0.2">
      <c r="B448" s="80" t="s">
        <v>884</v>
      </c>
      <c r="C448" s="81" t="s">
        <v>1010</v>
      </c>
      <c r="D448" s="80" t="s">
        <v>72</v>
      </c>
      <c r="E448" s="80" t="s">
        <v>1011</v>
      </c>
      <c r="F448" s="401" t="s">
        <v>887</v>
      </c>
      <c r="G448" s="401"/>
      <c r="H448" s="82" t="s">
        <v>1012</v>
      </c>
      <c r="I448" s="83">
        <v>6.8999999999999999E-3</v>
      </c>
      <c r="J448" s="84">
        <v>34.130000000000003</v>
      </c>
      <c r="K448" s="84">
        <v>0.23</v>
      </c>
    </row>
    <row r="449" spans="2:11" ht="36" customHeight="1" x14ac:dyDescent="0.2">
      <c r="B449" s="80" t="s">
        <v>884</v>
      </c>
      <c r="C449" s="81" t="s">
        <v>1013</v>
      </c>
      <c r="D449" s="80" t="s">
        <v>72</v>
      </c>
      <c r="E449" s="80" t="s">
        <v>1014</v>
      </c>
      <c r="F449" s="401" t="s">
        <v>887</v>
      </c>
      <c r="G449" s="401"/>
      <c r="H449" s="82" t="s">
        <v>122</v>
      </c>
      <c r="I449" s="83">
        <v>0.57999999999999996</v>
      </c>
      <c r="J449" s="84">
        <v>2.0099999999999998</v>
      </c>
      <c r="K449" s="84">
        <v>1.1599999999999999</v>
      </c>
    </row>
    <row r="450" spans="2:11" x14ac:dyDescent="0.2">
      <c r="B450" s="76"/>
      <c r="C450" s="76"/>
      <c r="D450" s="76"/>
      <c r="E450" s="76"/>
      <c r="F450" s="76" t="s">
        <v>858</v>
      </c>
      <c r="G450" s="77">
        <v>17.861956774343483</v>
      </c>
      <c r="H450" s="76" t="s">
        <v>859</v>
      </c>
      <c r="I450" s="77">
        <v>20.57</v>
      </c>
      <c r="J450" s="76" t="s">
        <v>860</v>
      </c>
      <c r="K450" s="77">
        <v>38.43</v>
      </c>
    </row>
    <row r="451" spans="2:11" ht="30" customHeight="1" thickBot="1" x14ac:dyDescent="0.25">
      <c r="B451" s="37"/>
      <c r="C451" s="37"/>
      <c r="D451" s="37"/>
      <c r="E451" s="37"/>
      <c r="F451" s="37"/>
      <c r="G451" s="37"/>
      <c r="H451" s="37" t="s">
        <v>861</v>
      </c>
      <c r="I451" s="78">
        <v>402.89</v>
      </c>
      <c r="J451" s="37" t="s">
        <v>862</v>
      </c>
      <c r="K451" s="38">
        <v>29801.77</v>
      </c>
    </row>
    <row r="452" spans="2:11" ht="0.95" customHeight="1" thickTop="1" x14ac:dyDescent="0.2">
      <c r="B452" s="79"/>
      <c r="C452" s="79"/>
      <c r="D452" s="79"/>
      <c r="E452" s="79"/>
      <c r="F452" s="79"/>
      <c r="G452" s="79"/>
      <c r="H452" s="79"/>
      <c r="I452" s="79"/>
      <c r="J452" s="79"/>
      <c r="K452" s="79"/>
    </row>
    <row r="453" spans="2:11" ht="24" customHeight="1" x14ac:dyDescent="0.2">
      <c r="B453" s="30" t="s">
        <v>16</v>
      </c>
      <c r="C453" s="30"/>
      <c r="D453" s="30"/>
      <c r="E453" s="30" t="s">
        <v>17</v>
      </c>
      <c r="F453" s="30"/>
      <c r="G453" s="397"/>
      <c r="H453" s="397"/>
      <c r="I453" s="31"/>
      <c r="J453" s="30"/>
      <c r="K453" s="32"/>
    </row>
    <row r="454" spans="2:11" ht="24" customHeight="1" x14ac:dyDescent="0.2">
      <c r="B454" s="30" t="s">
        <v>231</v>
      </c>
      <c r="C454" s="30"/>
      <c r="D454" s="30"/>
      <c r="E454" s="30" t="s">
        <v>232</v>
      </c>
      <c r="F454" s="30"/>
      <c r="G454" s="397"/>
      <c r="H454" s="397"/>
      <c r="I454" s="31"/>
      <c r="J454" s="30"/>
      <c r="K454" s="32">
        <v>24675.26</v>
      </c>
    </row>
    <row r="455" spans="2:11" ht="18" customHeight="1" x14ac:dyDescent="0.2">
      <c r="B455" s="27" t="s">
        <v>233</v>
      </c>
      <c r="C455" s="29" t="s">
        <v>50</v>
      </c>
      <c r="D455" s="27" t="s">
        <v>51</v>
      </c>
      <c r="E455" s="27" t="s">
        <v>2</v>
      </c>
      <c r="F455" s="398" t="s">
        <v>849</v>
      </c>
      <c r="G455" s="398"/>
      <c r="H455" s="28" t="s">
        <v>52</v>
      </c>
      <c r="I455" s="29" t="s">
        <v>53</v>
      </c>
      <c r="J455" s="29" t="s">
        <v>54</v>
      </c>
      <c r="K455" s="29" t="s">
        <v>3</v>
      </c>
    </row>
    <row r="456" spans="2:11" ht="48" customHeight="1" x14ac:dyDescent="0.2">
      <c r="B456" s="33" t="s">
        <v>850</v>
      </c>
      <c r="C456" s="35" t="s">
        <v>234</v>
      </c>
      <c r="D456" s="33" t="s">
        <v>59</v>
      </c>
      <c r="E456" s="33" t="s">
        <v>235</v>
      </c>
      <c r="F456" s="399" t="s">
        <v>1015</v>
      </c>
      <c r="G456" s="399"/>
      <c r="H456" s="34" t="s">
        <v>175</v>
      </c>
      <c r="I456" s="70">
        <v>1</v>
      </c>
      <c r="J456" s="36">
        <v>10.97</v>
      </c>
      <c r="K456" s="36">
        <v>10.97</v>
      </c>
    </row>
    <row r="457" spans="2:11" ht="24" customHeight="1" x14ac:dyDescent="0.2">
      <c r="B457" s="71" t="s">
        <v>852</v>
      </c>
      <c r="C457" s="72" t="s">
        <v>1016</v>
      </c>
      <c r="D457" s="71" t="s">
        <v>72</v>
      </c>
      <c r="E457" s="71" t="s">
        <v>1017</v>
      </c>
      <c r="F457" s="400" t="s">
        <v>855</v>
      </c>
      <c r="G457" s="400"/>
      <c r="H457" s="73" t="s">
        <v>866</v>
      </c>
      <c r="I457" s="74">
        <v>0.1</v>
      </c>
      <c r="J457" s="75">
        <v>19.37</v>
      </c>
      <c r="K457" s="75">
        <v>1.93</v>
      </c>
    </row>
    <row r="458" spans="2:11" ht="24" customHeight="1" x14ac:dyDescent="0.2">
      <c r="B458" s="71" t="s">
        <v>852</v>
      </c>
      <c r="C458" s="72" t="s">
        <v>896</v>
      </c>
      <c r="D458" s="71" t="s">
        <v>72</v>
      </c>
      <c r="E458" s="71" t="s">
        <v>897</v>
      </c>
      <c r="F458" s="400" t="s">
        <v>855</v>
      </c>
      <c r="G458" s="400"/>
      <c r="H458" s="73" t="s">
        <v>866</v>
      </c>
      <c r="I458" s="74">
        <v>0.05</v>
      </c>
      <c r="J458" s="75">
        <v>16.940000000000001</v>
      </c>
      <c r="K458" s="75">
        <v>0.84</v>
      </c>
    </row>
    <row r="459" spans="2:11" ht="36" customHeight="1" x14ac:dyDescent="0.2">
      <c r="B459" s="71" t="s">
        <v>852</v>
      </c>
      <c r="C459" s="72" t="s">
        <v>1018</v>
      </c>
      <c r="D459" s="71" t="s">
        <v>72</v>
      </c>
      <c r="E459" s="71" t="s">
        <v>1019</v>
      </c>
      <c r="F459" s="400" t="s">
        <v>872</v>
      </c>
      <c r="G459" s="400"/>
      <c r="H459" s="73" t="s">
        <v>876</v>
      </c>
      <c r="I459" s="74">
        <v>1.1999999999999999E-3</v>
      </c>
      <c r="J459" s="75">
        <v>339.52</v>
      </c>
      <c r="K459" s="75">
        <v>0.4</v>
      </c>
    </row>
    <row r="460" spans="2:11" ht="36" customHeight="1" x14ac:dyDescent="0.2">
      <c r="B460" s="71" t="s">
        <v>852</v>
      </c>
      <c r="C460" s="72" t="s">
        <v>1020</v>
      </c>
      <c r="D460" s="71" t="s">
        <v>72</v>
      </c>
      <c r="E460" s="71" t="s">
        <v>1021</v>
      </c>
      <c r="F460" s="400" t="s">
        <v>872</v>
      </c>
      <c r="G460" s="400"/>
      <c r="H460" s="73" t="s">
        <v>873</v>
      </c>
      <c r="I460" s="74">
        <v>1.6000000000000001E-3</v>
      </c>
      <c r="J460" s="75">
        <v>87.66</v>
      </c>
      <c r="K460" s="75">
        <v>0.14000000000000001</v>
      </c>
    </row>
    <row r="461" spans="2:11" ht="24" customHeight="1" x14ac:dyDescent="0.2">
      <c r="B461" s="80" t="s">
        <v>884</v>
      </c>
      <c r="C461" s="81" t="s">
        <v>1022</v>
      </c>
      <c r="D461" s="80" t="s">
        <v>72</v>
      </c>
      <c r="E461" s="80" t="s">
        <v>1023</v>
      </c>
      <c r="F461" s="401" t="s">
        <v>887</v>
      </c>
      <c r="G461" s="401"/>
      <c r="H461" s="82" t="s">
        <v>175</v>
      </c>
      <c r="I461" s="83">
        <v>4.1000000000000003E-3</v>
      </c>
      <c r="J461" s="84">
        <v>16</v>
      </c>
      <c r="K461" s="84">
        <v>0.06</v>
      </c>
    </row>
    <row r="462" spans="2:11" ht="24" customHeight="1" x14ac:dyDescent="0.2">
      <c r="B462" s="80" t="s">
        <v>884</v>
      </c>
      <c r="C462" s="81" t="s">
        <v>1024</v>
      </c>
      <c r="D462" s="80" t="s">
        <v>72</v>
      </c>
      <c r="E462" s="80" t="s">
        <v>1025</v>
      </c>
      <c r="F462" s="401" t="s">
        <v>887</v>
      </c>
      <c r="G462" s="401"/>
      <c r="H462" s="82" t="s">
        <v>67</v>
      </c>
      <c r="I462" s="83">
        <v>0.12</v>
      </c>
      <c r="J462" s="84">
        <v>1.39</v>
      </c>
      <c r="K462" s="84">
        <v>0.16</v>
      </c>
    </row>
    <row r="463" spans="2:11" ht="36" customHeight="1" x14ac:dyDescent="0.2">
      <c r="B463" s="80" t="s">
        <v>884</v>
      </c>
      <c r="C463" s="81" t="s">
        <v>1026</v>
      </c>
      <c r="D463" s="80" t="s">
        <v>72</v>
      </c>
      <c r="E463" s="80" t="s">
        <v>1027</v>
      </c>
      <c r="F463" s="401" t="s">
        <v>887</v>
      </c>
      <c r="G463" s="401"/>
      <c r="H463" s="82" t="s">
        <v>175</v>
      </c>
      <c r="I463" s="83">
        <v>1</v>
      </c>
      <c r="J463" s="84">
        <v>5.36</v>
      </c>
      <c r="K463" s="84">
        <v>5.36</v>
      </c>
    </row>
    <row r="464" spans="2:11" ht="24" customHeight="1" x14ac:dyDescent="0.2">
      <c r="B464" s="80" t="s">
        <v>884</v>
      </c>
      <c r="C464" s="81" t="s">
        <v>1028</v>
      </c>
      <c r="D464" s="80" t="s">
        <v>72</v>
      </c>
      <c r="E464" s="80" t="s">
        <v>1029</v>
      </c>
      <c r="F464" s="401" t="s">
        <v>887</v>
      </c>
      <c r="G464" s="401"/>
      <c r="H464" s="82" t="s">
        <v>175</v>
      </c>
      <c r="I464" s="83">
        <v>0.41</v>
      </c>
      <c r="J464" s="84">
        <v>5.09</v>
      </c>
      <c r="K464" s="84">
        <v>2.08</v>
      </c>
    </row>
    <row r="465" spans="2:11" x14ac:dyDescent="0.2">
      <c r="B465" s="76"/>
      <c r="C465" s="76"/>
      <c r="D465" s="76"/>
      <c r="E465" s="76"/>
      <c r="F465" s="76" t="s">
        <v>858</v>
      </c>
      <c r="G465" s="77">
        <v>1.0178944922147339</v>
      </c>
      <c r="H465" s="76" t="s">
        <v>859</v>
      </c>
      <c r="I465" s="77">
        <v>1.17</v>
      </c>
      <c r="J465" s="76" t="s">
        <v>860</v>
      </c>
      <c r="K465" s="77">
        <v>2.19</v>
      </c>
    </row>
    <row r="466" spans="2:11" ht="30" customHeight="1" thickBot="1" x14ac:dyDescent="0.25">
      <c r="B466" s="37"/>
      <c r="C466" s="37"/>
      <c r="D466" s="37"/>
      <c r="E466" s="37"/>
      <c r="F466" s="37"/>
      <c r="G466" s="37"/>
      <c r="H466" s="37" t="s">
        <v>861</v>
      </c>
      <c r="I466" s="78">
        <v>1172.6400000000001</v>
      </c>
      <c r="J466" s="37" t="s">
        <v>862</v>
      </c>
      <c r="K466" s="38">
        <v>12863.86</v>
      </c>
    </row>
    <row r="467" spans="2:11" ht="0.95" customHeight="1" thickTop="1" x14ac:dyDescent="0.2">
      <c r="B467" s="79"/>
      <c r="C467" s="79"/>
      <c r="D467" s="79"/>
      <c r="E467" s="79"/>
      <c r="F467" s="79"/>
      <c r="G467" s="79"/>
      <c r="H467" s="79"/>
      <c r="I467" s="79"/>
      <c r="J467" s="79"/>
      <c r="K467" s="79"/>
    </row>
    <row r="468" spans="2:11" ht="18" customHeight="1" x14ac:dyDescent="0.2">
      <c r="B468" s="27" t="s">
        <v>236</v>
      </c>
      <c r="C468" s="29" t="s">
        <v>50</v>
      </c>
      <c r="D468" s="27" t="s">
        <v>51</v>
      </c>
      <c r="E468" s="27" t="s">
        <v>2</v>
      </c>
      <c r="F468" s="398" t="s">
        <v>849</v>
      </c>
      <c r="G468" s="398"/>
      <c r="H468" s="28" t="s">
        <v>52</v>
      </c>
      <c r="I468" s="29" t="s">
        <v>53</v>
      </c>
      <c r="J468" s="29" t="s">
        <v>54</v>
      </c>
      <c r="K468" s="29" t="s">
        <v>3</v>
      </c>
    </row>
    <row r="469" spans="2:11" ht="48" customHeight="1" x14ac:dyDescent="0.2">
      <c r="B469" s="33" t="s">
        <v>850</v>
      </c>
      <c r="C469" s="35" t="s">
        <v>237</v>
      </c>
      <c r="D469" s="33" t="s">
        <v>72</v>
      </c>
      <c r="E469" s="33" t="s">
        <v>238</v>
      </c>
      <c r="F469" s="399" t="s">
        <v>1015</v>
      </c>
      <c r="G469" s="399"/>
      <c r="H469" s="34" t="s">
        <v>74</v>
      </c>
      <c r="I469" s="70">
        <v>1</v>
      </c>
      <c r="J469" s="36">
        <v>30.8</v>
      </c>
      <c r="K469" s="36">
        <v>30.8</v>
      </c>
    </row>
    <row r="470" spans="2:11" ht="36" customHeight="1" x14ac:dyDescent="0.2">
      <c r="B470" s="71" t="s">
        <v>852</v>
      </c>
      <c r="C470" s="72" t="s">
        <v>1030</v>
      </c>
      <c r="D470" s="71" t="s">
        <v>72</v>
      </c>
      <c r="E470" s="71" t="s">
        <v>1031</v>
      </c>
      <c r="F470" s="400" t="s">
        <v>872</v>
      </c>
      <c r="G470" s="400"/>
      <c r="H470" s="73" t="s">
        <v>876</v>
      </c>
      <c r="I470" s="74">
        <v>6.7999999999999996E-3</v>
      </c>
      <c r="J470" s="75">
        <v>20.28</v>
      </c>
      <c r="K470" s="75">
        <v>0.13</v>
      </c>
    </row>
    <row r="471" spans="2:11" ht="36" customHeight="1" x14ac:dyDescent="0.2">
      <c r="B471" s="71" t="s">
        <v>852</v>
      </c>
      <c r="C471" s="72" t="s">
        <v>1032</v>
      </c>
      <c r="D471" s="71" t="s">
        <v>72</v>
      </c>
      <c r="E471" s="71" t="s">
        <v>1033</v>
      </c>
      <c r="F471" s="400" t="s">
        <v>872</v>
      </c>
      <c r="G471" s="400"/>
      <c r="H471" s="73" t="s">
        <v>873</v>
      </c>
      <c r="I471" s="74">
        <v>9.4000000000000004E-3</v>
      </c>
      <c r="J471" s="75">
        <v>19.420000000000002</v>
      </c>
      <c r="K471" s="75">
        <v>0.18</v>
      </c>
    </row>
    <row r="472" spans="2:11" ht="24" customHeight="1" x14ac:dyDescent="0.2">
      <c r="B472" s="71" t="s">
        <v>852</v>
      </c>
      <c r="C472" s="72" t="s">
        <v>1016</v>
      </c>
      <c r="D472" s="71" t="s">
        <v>72</v>
      </c>
      <c r="E472" s="71" t="s">
        <v>1017</v>
      </c>
      <c r="F472" s="400" t="s">
        <v>855</v>
      </c>
      <c r="G472" s="400"/>
      <c r="H472" s="73" t="s">
        <v>866</v>
      </c>
      <c r="I472" s="74">
        <v>0.21299999999999999</v>
      </c>
      <c r="J472" s="75">
        <v>19.37</v>
      </c>
      <c r="K472" s="75">
        <v>4.12</v>
      </c>
    </row>
    <row r="473" spans="2:11" ht="24" customHeight="1" x14ac:dyDescent="0.2">
      <c r="B473" s="71" t="s">
        <v>852</v>
      </c>
      <c r="C473" s="72" t="s">
        <v>896</v>
      </c>
      <c r="D473" s="71" t="s">
        <v>72</v>
      </c>
      <c r="E473" s="71" t="s">
        <v>897</v>
      </c>
      <c r="F473" s="400" t="s">
        <v>855</v>
      </c>
      <c r="G473" s="400"/>
      <c r="H473" s="73" t="s">
        <v>866</v>
      </c>
      <c r="I473" s="74">
        <v>0.106</v>
      </c>
      <c r="J473" s="75">
        <v>16.940000000000001</v>
      </c>
      <c r="K473" s="75">
        <v>1.79</v>
      </c>
    </row>
    <row r="474" spans="2:11" ht="24" customHeight="1" x14ac:dyDescent="0.2">
      <c r="B474" s="80" t="s">
        <v>884</v>
      </c>
      <c r="C474" s="81" t="s">
        <v>1034</v>
      </c>
      <c r="D474" s="80" t="s">
        <v>72</v>
      </c>
      <c r="E474" s="80" t="s">
        <v>1035</v>
      </c>
      <c r="F474" s="401" t="s">
        <v>887</v>
      </c>
      <c r="G474" s="401"/>
      <c r="H474" s="82" t="s">
        <v>1012</v>
      </c>
      <c r="I474" s="83">
        <v>7.0000000000000001E-3</v>
      </c>
      <c r="J474" s="84">
        <v>107.95</v>
      </c>
      <c r="K474" s="84">
        <v>0.75</v>
      </c>
    </row>
    <row r="475" spans="2:11" ht="36" customHeight="1" x14ac:dyDescent="0.2">
      <c r="B475" s="80" t="s">
        <v>884</v>
      </c>
      <c r="C475" s="81" t="s">
        <v>1036</v>
      </c>
      <c r="D475" s="80" t="s">
        <v>72</v>
      </c>
      <c r="E475" s="80" t="s">
        <v>1037</v>
      </c>
      <c r="F475" s="401" t="s">
        <v>887</v>
      </c>
      <c r="G475" s="401"/>
      <c r="H475" s="82" t="s">
        <v>175</v>
      </c>
      <c r="I475" s="83">
        <v>4.3330000000000002</v>
      </c>
      <c r="J475" s="84">
        <v>5.5</v>
      </c>
      <c r="K475" s="84">
        <v>23.83</v>
      </c>
    </row>
    <row r="476" spans="2:11" x14ac:dyDescent="0.2">
      <c r="B476" s="76"/>
      <c r="C476" s="76"/>
      <c r="D476" s="76"/>
      <c r="E476" s="76"/>
      <c r="F476" s="76" t="s">
        <v>858</v>
      </c>
      <c r="G476" s="77">
        <v>2.2310016267720196</v>
      </c>
      <c r="H476" s="76" t="s">
        <v>859</v>
      </c>
      <c r="I476" s="77">
        <v>2.57</v>
      </c>
      <c r="J476" s="76" t="s">
        <v>860</v>
      </c>
      <c r="K476" s="77">
        <v>4.8</v>
      </c>
    </row>
    <row r="477" spans="2:11" ht="30" customHeight="1" thickBot="1" x14ac:dyDescent="0.25">
      <c r="B477" s="37"/>
      <c r="C477" s="37"/>
      <c r="D477" s="37"/>
      <c r="E477" s="37"/>
      <c r="F477" s="37"/>
      <c r="G477" s="37"/>
      <c r="H477" s="37" t="s">
        <v>861</v>
      </c>
      <c r="I477" s="78">
        <v>313.74</v>
      </c>
      <c r="J477" s="37" t="s">
        <v>862</v>
      </c>
      <c r="K477" s="38">
        <v>9663.19</v>
      </c>
    </row>
    <row r="478" spans="2:11" ht="0.95" customHeight="1" thickTop="1" x14ac:dyDescent="0.2">
      <c r="B478" s="79"/>
      <c r="C478" s="79"/>
      <c r="D478" s="79"/>
      <c r="E478" s="79"/>
      <c r="F478" s="79"/>
      <c r="G478" s="79"/>
      <c r="H478" s="79"/>
      <c r="I478" s="79"/>
      <c r="J478" s="79"/>
      <c r="K478" s="79"/>
    </row>
    <row r="479" spans="2:11" ht="18" customHeight="1" x14ac:dyDescent="0.2">
      <c r="B479" s="27" t="s">
        <v>239</v>
      </c>
      <c r="C479" s="29" t="s">
        <v>50</v>
      </c>
      <c r="D479" s="27" t="s">
        <v>51</v>
      </c>
      <c r="E479" s="27" t="s">
        <v>2</v>
      </c>
      <c r="F479" s="398" t="s">
        <v>849</v>
      </c>
      <c r="G479" s="398"/>
      <c r="H479" s="28" t="s">
        <v>52</v>
      </c>
      <c r="I479" s="29" t="s">
        <v>53</v>
      </c>
      <c r="J479" s="29" t="s">
        <v>54</v>
      </c>
      <c r="K479" s="29" t="s">
        <v>3</v>
      </c>
    </row>
    <row r="480" spans="2:11" ht="36" customHeight="1" x14ac:dyDescent="0.2">
      <c r="B480" s="33" t="s">
        <v>850</v>
      </c>
      <c r="C480" s="35" t="s">
        <v>240</v>
      </c>
      <c r="D480" s="33" t="s">
        <v>72</v>
      </c>
      <c r="E480" s="33" t="s">
        <v>241</v>
      </c>
      <c r="F480" s="399" t="s">
        <v>1038</v>
      </c>
      <c r="G480" s="399"/>
      <c r="H480" s="34" t="s">
        <v>74</v>
      </c>
      <c r="I480" s="70">
        <v>1</v>
      </c>
      <c r="J480" s="36">
        <v>7.48</v>
      </c>
      <c r="K480" s="36">
        <v>7.48</v>
      </c>
    </row>
    <row r="481" spans="2:11" ht="24" customHeight="1" x14ac:dyDescent="0.2">
      <c r="B481" s="71" t="s">
        <v>852</v>
      </c>
      <c r="C481" s="72" t="s">
        <v>1039</v>
      </c>
      <c r="D481" s="71" t="s">
        <v>72</v>
      </c>
      <c r="E481" s="71" t="s">
        <v>1040</v>
      </c>
      <c r="F481" s="400" t="s">
        <v>855</v>
      </c>
      <c r="G481" s="400"/>
      <c r="H481" s="73" t="s">
        <v>866</v>
      </c>
      <c r="I481" s="74">
        <v>0.21490000000000001</v>
      </c>
      <c r="J481" s="75">
        <v>21.17</v>
      </c>
      <c r="K481" s="75">
        <v>4.54</v>
      </c>
    </row>
    <row r="482" spans="2:11" ht="24" customHeight="1" x14ac:dyDescent="0.2">
      <c r="B482" s="80" t="s">
        <v>884</v>
      </c>
      <c r="C482" s="81" t="s">
        <v>1041</v>
      </c>
      <c r="D482" s="80" t="s">
        <v>72</v>
      </c>
      <c r="E482" s="80" t="s">
        <v>1042</v>
      </c>
      <c r="F482" s="401" t="s">
        <v>887</v>
      </c>
      <c r="G482" s="401"/>
      <c r="H482" s="82" t="s">
        <v>1043</v>
      </c>
      <c r="I482" s="83">
        <v>5.8999999999999999E-3</v>
      </c>
      <c r="J482" s="84">
        <v>479.59</v>
      </c>
      <c r="K482" s="84">
        <v>2.82</v>
      </c>
    </row>
    <row r="483" spans="2:11" ht="24" customHeight="1" x14ac:dyDescent="0.2">
      <c r="B483" s="80" t="s">
        <v>884</v>
      </c>
      <c r="C483" s="81" t="s">
        <v>1044</v>
      </c>
      <c r="D483" s="80" t="s">
        <v>72</v>
      </c>
      <c r="E483" s="80" t="s">
        <v>1045</v>
      </c>
      <c r="F483" s="401" t="s">
        <v>887</v>
      </c>
      <c r="G483" s="401"/>
      <c r="H483" s="82" t="s">
        <v>934</v>
      </c>
      <c r="I483" s="83">
        <v>1.06E-2</v>
      </c>
      <c r="J483" s="84">
        <v>11.94</v>
      </c>
      <c r="K483" s="84">
        <v>0.12</v>
      </c>
    </row>
    <row r="484" spans="2:11" x14ac:dyDescent="0.2">
      <c r="B484" s="76"/>
      <c r="C484" s="76"/>
      <c r="D484" s="76"/>
      <c r="E484" s="76"/>
      <c r="F484" s="76" t="s">
        <v>858</v>
      </c>
      <c r="G484" s="77">
        <v>1.5152219381826633</v>
      </c>
      <c r="H484" s="76" t="s">
        <v>859</v>
      </c>
      <c r="I484" s="77">
        <v>1.74</v>
      </c>
      <c r="J484" s="76" t="s">
        <v>860</v>
      </c>
      <c r="K484" s="77">
        <v>3.26</v>
      </c>
    </row>
    <row r="485" spans="2:11" ht="30" customHeight="1" thickBot="1" x14ac:dyDescent="0.25">
      <c r="B485" s="37"/>
      <c r="C485" s="37"/>
      <c r="D485" s="37"/>
      <c r="E485" s="37"/>
      <c r="F485" s="37"/>
      <c r="G485" s="37"/>
      <c r="H485" s="37" t="s">
        <v>861</v>
      </c>
      <c r="I485" s="78">
        <v>287.19499999999999</v>
      </c>
      <c r="J485" s="37" t="s">
        <v>862</v>
      </c>
      <c r="K485" s="38">
        <v>2148.21</v>
      </c>
    </row>
    <row r="486" spans="2:11" ht="0.95" customHeight="1" thickTop="1" x14ac:dyDescent="0.2">
      <c r="B486" s="79"/>
      <c r="C486" s="79"/>
      <c r="D486" s="79"/>
      <c r="E486" s="79"/>
      <c r="F486" s="79"/>
      <c r="G486" s="79"/>
      <c r="H486" s="79"/>
      <c r="I486" s="79"/>
      <c r="J486" s="79"/>
      <c r="K486" s="79"/>
    </row>
    <row r="487" spans="2:11" ht="24" customHeight="1" x14ac:dyDescent="0.2">
      <c r="B487" s="30" t="s">
        <v>242</v>
      </c>
      <c r="C487" s="30"/>
      <c r="D487" s="30"/>
      <c r="E487" s="30" t="s">
        <v>243</v>
      </c>
      <c r="F487" s="30"/>
      <c r="G487" s="397"/>
      <c r="H487" s="397"/>
      <c r="I487" s="31"/>
      <c r="J487" s="30"/>
      <c r="K487" s="32">
        <v>2504.0500000000002</v>
      </c>
    </row>
    <row r="488" spans="2:11" ht="18" customHeight="1" x14ac:dyDescent="0.2">
      <c r="B488" s="27" t="s">
        <v>244</v>
      </c>
      <c r="C488" s="29" t="s">
        <v>50</v>
      </c>
      <c r="D488" s="27" t="s">
        <v>51</v>
      </c>
      <c r="E488" s="27" t="s">
        <v>2</v>
      </c>
      <c r="F488" s="398" t="s">
        <v>849</v>
      </c>
      <c r="G488" s="398"/>
      <c r="H488" s="28" t="s">
        <v>52</v>
      </c>
      <c r="I488" s="29" t="s">
        <v>53</v>
      </c>
      <c r="J488" s="29" t="s">
        <v>54</v>
      </c>
      <c r="K488" s="29" t="s">
        <v>3</v>
      </c>
    </row>
    <row r="489" spans="2:11" ht="24" customHeight="1" x14ac:dyDescent="0.2">
      <c r="B489" s="33" t="s">
        <v>850</v>
      </c>
      <c r="C489" s="35" t="s">
        <v>245</v>
      </c>
      <c r="D489" s="33" t="s">
        <v>59</v>
      </c>
      <c r="E489" s="33" t="s">
        <v>246</v>
      </c>
      <c r="F489" s="399" t="s">
        <v>1015</v>
      </c>
      <c r="G489" s="399"/>
      <c r="H489" s="34" t="s">
        <v>175</v>
      </c>
      <c r="I489" s="70">
        <v>1</v>
      </c>
      <c r="J489" s="36">
        <v>10.97</v>
      </c>
      <c r="K489" s="36">
        <v>10.97</v>
      </c>
    </row>
    <row r="490" spans="2:11" ht="24" customHeight="1" x14ac:dyDescent="0.2">
      <c r="B490" s="71" t="s">
        <v>852</v>
      </c>
      <c r="C490" s="72" t="s">
        <v>1016</v>
      </c>
      <c r="D490" s="71" t="s">
        <v>72</v>
      </c>
      <c r="E490" s="71" t="s">
        <v>1017</v>
      </c>
      <c r="F490" s="400" t="s">
        <v>855</v>
      </c>
      <c r="G490" s="400"/>
      <c r="H490" s="73" t="s">
        <v>866</v>
      </c>
      <c r="I490" s="74">
        <v>0.1</v>
      </c>
      <c r="J490" s="75">
        <v>19.37</v>
      </c>
      <c r="K490" s="75">
        <v>1.93</v>
      </c>
    </row>
    <row r="491" spans="2:11" ht="24" customHeight="1" x14ac:dyDescent="0.2">
      <c r="B491" s="71" t="s">
        <v>852</v>
      </c>
      <c r="C491" s="72" t="s">
        <v>896</v>
      </c>
      <c r="D491" s="71" t="s">
        <v>72</v>
      </c>
      <c r="E491" s="71" t="s">
        <v>897</v>
      </c>
      <c r="F491" s="400" t="s">
        <v>855</v>
      </c>
      <c r="G491" s="400"/>
      <c r="H491" s="73" t="s">
        <v>866</v>
      </c>
      <c r="I491" s="74">
        <v>0.05</v>
      </c>
      <c r="J491" s="75">
        <v>16.940000000000001</v>
      </c>
      <c r="K491" s="75">
        <v>0.84</v>
      </c>
    </row>
    <row r="492" spans="2:11" ht="36" customHeight="1" x14ac:dyDescent="0.2">
      <c r="B492" s="71" t="s">
        <v>852</v>
      </c>
      <c r="C492" s="72" t="s">
        <v>1018</v>
      </c>
      <c r="D492" s="71" t="s">
        <v>72</v>
      </c>
      <c r="E492" s="71" t="s">
        <v>1019</v>
      </c>
      <c r="F492" s="400" t="s">
        <v>872</v>
      </c>
      <c r="G492" s="400"/>
      <c r="H492" s="73" t="s">
        <v>876</v>
      </c>
      <c r="I492" s="74">
        <v>1.1999999999999999E-3</v>
      </c>
      <c r="J492" s="75">
        <v>339.52</v>
      </c>
      <c r="K492" s="75">
        <v>0.4</v>
      </c>
    </row>
    <row r="493" spans="2:11" ht="36" customHeight="1" x14ac:dyDescent="0.2">
      <c r="B493" s="71" t="s">
        <v>852</v>
      </c>
      <c r="C493" s="72" t="s">
        <v>1020</v>
      </c>
      <c r="D493" s="71" t="s">
        <v>72</v>
      </c>
      <c r="E493" s="71" t="s">
        <v>1021</v>
      </c>
      <c r="F493" s="400" t="s">
        <v>872</v>
      </c>
      <c r="G493" s="400"/>
      <c r="H493" s="73" t="s">
        <v>873</v>
      </c>
      <c r="I493" s="74">
        <v>1.6000000000000001E-3</v>
      </c>
      <c r="J493" s="75">
        <v>87.66</v>
      </c>
      <c r="K493" s="75">
        <v>0.14000000000000001</v>
      </c>
    </row>
    <row r="494" spans="2:11" ht="24" customHeight="1" x14ac:dyDescent="0.2">
      <c r="B494" s="80" t="s">
        <v>884</v>
      </c>
      <c r="C494" s="81" t="s">
        <v>1022</v>
      </c>
      <c r="D494" s="80" t="s">
        <v>72</v>
      </c>
      <c r="E494" s="80" t="s">
        <v>1023</v>
      </c>
      <c r="F494" s="401" t="s">
        <v>887</v>
      </c>
      <c r="G494" s="401"/>
      <c r="H494" s="82" t="s">
        <v>175</v>
      </c>
      <c r="I494" s="83">
        <v>4.1000000000000003E-3</v>
      </c>
      <c r="J494" s="84">
        <v>16</v>
      </c>
      <c r="K494" s="84">
        <v>0.06</v>
      </c>
    </row>
    <row r="495" spans="2:11" ht="24" customHeight="1" x14ac:dyDescent="0.2">
      <c r="B495" s="80" t="s">
        <v>884</v>
      </c>
      <c r="C495" s="81" t="s">
        <v>1024</v>
      </c>
      <c r="D495" s="80" t="s">
        <v>72</v>
      </c>
      <c r="E495" s="80" t="s">
        <v>1025</v>
      </c>
      <c r="F495" s="401" t="s">
        <v>887</v>
      </c>
      <c r="G495" s="401"/>
      <c r="H495" s="82" t="s">
        <v>67</v>
      </c>
      <c r="I495" s="83">
        <v>0.12</v>
      </c>
      <c r="J495" s="84">
        <v>1.39</v>
      </c>
      <c r="K495" s="84">
        <v>0.16</v>
      </c>
    </row>
    <row r="496" spans="2:11" ht="36" customHeight="1" x14ac:dyDescent="0.2">
      <c r="B496" s="80" t="s">
        <v>884</v>
      </c>
      <c r="C496" s="81" t="s">
        <v>1026</v>
      </c>
      <c r="D496" s="80" t="s">
        <v>72</v>
      </c>
      <c r="E496" s="80" t="s">
        <v>1027</v>
      </c>
      <c r="F496" s="401" t="s">
        <v>887</v>
      </c>
      <c r="G496" s="401"/>
      <c r="H496" s="82" t="s">
        <v>175</v>
      </c>
      <c r="I496" s="83">
        <v>1</v>
      </c>
      <c r="J496" s="84">
        <v>5.36</v>
      </c>
      <c r="K496" s="84">
        <v>5.36</v>
      </c>
    </row>
    <row r="497" spans="2:11" ht="24" customHeight="1" x14ac:dyDescent="0.2">
      <c r="B497" s="80" t="s">
        <v>884</v>
      </c>
      <c r="C497" s="81" t="s">
        <v>1028</v>
      </c>
      <c r="D497" s="80" t="s">
        <v>72</v>
      </c>
      <c r="E497" s="80" t="s">
        <v>1029</v>
      </c>
      <c r="F497" s="401" t="s">
        <v>887</v>
      </c>
      <c r="G497" s="401"/>
      <c r="H497" s="82" t="s">
        <v>175</v>
      </c>
      <c r="I497" s="83">
        <v>0.41</v>
      </c>
      <c r="J497" s="84">
        <v>5.09</v>
      </c>
      <c r="K497" s="84">
        <v>2.08</v>
      </c>
    </row>
    <row r="498" spans="2:11" x14ac:dyDescent="0.2">
      <c r="B498" s="76"/>
      <c r="C498" s="76"/>
      <c r="D498" s="76"/>
      <c r="E498" s="76"/>
      <c r="F498" s="76" t="s">
        <v>858</v>
      </c>
      <c r="G498" s="77">
        <v>1.0178944922147339</v>
      </c>
      <c r="H498" s="76" t="s">
        <v>859</v>
      </c>
      <c r="I498" s="77">
        <v>1.17</v>
      </c>
      <c r="J498" s="76" t="s">
        <v>860</v>
      </c>
      <c r="K498" s="77">
        <v>2.19</v>
      </c>
    </row>
    <row r="499" spans="2:11" ht="30" customHeight="1" thickBot="1" x14ac:dyDescent="0.25">
      <c r="B499" s="37"/>
      <c r="C499" s="37"/>
      <c r="D499" s="37"/>
      <c r="E499" s="37"/>
      <c r="F499" s="37"/>
      <c r="G499" s="37"/>
      <c r="H499" s="37" t="s">
        <v>861</v>
      </c>
      <c r="I499" s="78">
        <v>139.69999999999999</v>
      </c>
      <c r="J499" s="37" t="s">
        <v>862</v>
      </c>
      <c r="K499" s="38">
        <v>1532.5</v>
      </c>
    </row>
    <row r="500" spans="2:11" ht="0.95" customHeight="1" thickTop="1" x14ac:dyDescent="0.2">
      <c r="B500" s="79"/>
      <c r="C500" s="79"/>
      <c r="D500" s="79"/>
      <c r="E500" s="79"/>
      <c r="F500" s="79"/>
      <c r="G500" s="79"/>
      <c r="H500" s="79"/>
      <c r="I500" s="79"/>
      <c r="J500" s="79"/>
      <c r="K500" s="79"/>
    </row>
    <row r="501" spans="2:11" ht="18" customHeight="1" x14ac:dyDescent="0.2">
      <c r="B501" s="27" t="s">
        <v>247</v>
      </c>
      <c r="C501" s="29" t="s">
        <v>50</v>
      </c>
      <c r="D501" s="27" t="s">
        <v>51</v>
      </c>
      <c r="E501" s="27" t="s">
        <v>2</v>
      </c>
      <c r="F501" s="398" t="s">
        <v>849</v>
      </c>
      <c r="G501" s="398"/>
      <c r="H501" s="28" t="s">
        <v>52</v>
      </c>
      <c r="I501" s="29" t="s">
        <v>53</v>
      </c>
      <c r="J501" s="29" t="s">
        <v>54</v>
      </c>
      <c r="K501" s="29" t="s">
        <v>3</v>
      </c>
    </row>
    <row r="502" spans="2:11" ht="36" customHeight="1" x14ac:dyDescent="0.2">
      <c r="B502" s="33" t="s">
        <v>850</v>
      </c>
      <c r="C502" s="35" t="s">
        <v>248</v>
      </c>
      <c r="D502" s="33" t="s">
        <v>59</v>
      </c>
      <c r="E502" s="33" t="s">
        <v>249</v>
      </c>
      <c r="F502" s="399" t="s">
        <v>1046</v>
      </c>
      <c r="G502" s="399"/>
      <c r="H502" s="34" t="s">
        <v>74</v>
      </c>
      <c r="I502" s="70">
        <v>1</v>
      </c>
      <c r="J502" s="36">
        <v>101.84</v>
      </c>
      <c r="K502" s="36">
        <v>101.84</v>
      </c>
    </row>
    <row r="503" spans="2:11" ht="24" customHeight="1" x14ac:dyDescent="0.2">
      <c r="B503" s="71" t="s">
        <v>852</v>
      </c>
      <c r="C503" s="72" t="s">
        <v>882</v>
      </c>
      <c r="D503" s="71" t="s">
        <v>72</v>
      </c>
      <c r="E503" s="71" t="s">
        <v>883</v>
      </c>
      <c r="F503" s="400" t="s">
        <v>855</v>
      </c>
      <c r="G503" s="400"/>
      <c r="H503" s="73" t="s">
        <v>866</v>
      </c>
      <c r="I503" s="74">
        <v>1</v>
      </c>
      <c r="J503" s="75">
        <v>16.72</v>
      </c>
      <c r="K503" s="75">
        <v>16.72</v>
      </c>
    </row>
    <row r="504" spans="2:11" ht="24" customHeight="1" x14ac:dyDescent="0.2">
      <c r="B504" s="71" t="s">
        <v>852</v>
      </c>
      <c r="C504" s="72" t="s">
        <v>880</v>
      </c>
      <c r="D504" s="71" t="s">
        <v>72</v>
      </c>
      <c r="E504" s="71" t="s">
        <v>881</v>
      </c>
      <c r="F504" s="400" t="s">
        <v>855</v>
      </c>
      <c r="G504" s="400"/>
      <c r="H504" s="73" t="s">
        <v>866</v>
      </c>
      <c r="I504" s="74">
        <v>1</v>
      </c>
      <c r="J504" s="75">
        <v>19.920000000000002</v>
      </c>
      <c r="K504" s="75">
        <v>19.920000000000002</v>
      </c>
    </row>
    <row r="505" spans="2:11" ht="24" customHeight="1" x14ac:dyDescent="0.2">
      <c r="B505" s="80" t="s">
        <v>884</v>
      </c>
      <c r="C505" s="81" t="s">
        <v>1047</v>
      </c>
      <c r="D505" s="80" t="s">
        <v>72</v>
      </c>
      <c r="E505" s="80" t="s">
        <v>1048</v>
      </c>
      <c r="F505" s="401" t="s">
        <v>887</v>
      </c>
      <c r="G505" s="401"/>
      <c r="H505" s="82" t="s">
        <v>74</v>
      </c>
      <c r="I505" s="83">
        <v>1.05</v>
      </c>
      <c r="J505" s="84">
        <v>60.14</v>
      </c>
      <c r="K505" s="84">
        <v>63.14</v>
      </c>
    </row>
    <row r="506" spans="2:11" ht="24" customHeight="1" x14ac:dyDescent="0.2">
      <c r="B506" s="80" t="s">
        <v>884</v>
      </c>
      <c r="C506" s="81" t="s">
        <v>888</v>
      </c>
      <c r="D506" s="80" t="s">
        <v>72</v>
      </c>
      <c r="E506" s="80" t="s">
        <v>889</v>
      </c>
      <c r="F506" s="401" t="s">
        <v>887</v>
      </c>
      <c r="G506" s="401"/>
      <c r="H506" s="82" t="s">
        <v>175</v>
      </c>
      <c r="I506" s="83">
        <v>0.2</v>
      </c>
      <c r="J506" s="84">
        <v>10.3</v>
      </c>
      <c r="K506" s="84">
        <v>2.06</v>
      </c>
    </row>
    <row r="507" spans="2:11" x14ac:dyDescent="0.2">
      <c r="B507" s="76"/>
      <c r="C507" s="76"/>
      <c r="D507" s="76"/>
      <c r="E507" s="76"/>
      <c r="F507" s="76" t="s">
        <v>858</v>
      </c>
      <c r="G507" s="77">
        <v>12.614455</v>
      </c>
      <c r="H507" s="76" t="s">
        <v>859</v>
      </c>
      <c r="I507" s="77">
        <v>14.53</v>
      </c>
      <c r="J507" s="76" t="s">
        <v>860</v>
      </c>
      <c r="K507" s="77">
        <v>27.14</v>
      </c>
    </row>
    <row r="508" spans="2:11" ht="30" customHeight="1" thickBot="1" x14ac:dyDescent="0.25">
      <c r="B508" s="37"/>
      <c r="C508" s="37"/>
      <c r="D508" s="37"/>
      <c r="E508" s="37"/>
      <c r="F508" s="37"/>
      <c r="G508" s="37"/>
      <c r="H508" s="37" t="s">
        <v>861</v>
      </c>
      <c r="I508" s="78">
        <v>9.5399999999999991</v>
      </c>
      <c r="J508" s="37" t="s">
        <v>862</v>
      </c>
      <c r="K508" s="38">
        <v>971.55</v>
      </c>
    </row>
    <row r="509" spans="2:11" ht="0.95" customHeight="1" thickTop="1" x14ac:dyDescent="0.2">
      <c r="B509" s="79"/>
      <c r="C509" s="79"/>
      <c r="D509" s="79"/>
      <c r="E509" s="79"/>
      <c r="F509" s="79"/>
      <c r="G509" s="79"/>
      <c r="H509" s="79"/>
      <c r="I509" s="79"/>
      <c r="J509" s="79"/>
      <c r="K509" s="79"/>
    </row>
    <row r="510" spans="2:11" ht="24" customHeight="1" x14ac:dyDescent="0.2">
      <c r="B510" s="30" t="s">
        <v>250</v>
      </c>
      <c r="C510" s="30"/>
      <c r="D510" s="30"/>
      <c r="E510" s="30" t="s">
        <v>251</v>
      </c>
      <c r="F510" s="30"/>
      <c r="G510" s="397"/>
      <c r="H510" s="397"/>
      <c r="I510" s="31"/>
      <c r="J510" s="30"/>
      <c r="K510" s="32">
        <v>52102.8</v>
      </c>
    </row>
    <row r="511" spans="2:11" ht="18" customHeight="1" x14ac:dyDescent="0.2">
      <c r="B511" s="27" t="s">
        <v>252</v>
      </c>
      <c r="C511" s="29" t="s">
        <v>50</v>
      </c>
      <c r="D511" s="27" t="s">
        <v>51</v>
      </c>
      <c r="E511" s="27" t="s">
        <v>2</v>
      </c>
      <c r="F511" s="398" t="s">
        <v>849</v>
      </c>
      <c r="G511" s="398"/>
      <c r="H511" s="28" t="s">
        <v>52</v>
      </c>
      <c r="I511" s="29" t="s">
        <v>53</v>
      </c>
      <c r="J511" s="29" t="s">
        <v>54</v>
      </c>
      <c r="K511" s="29" t="s">
        <v>3</v>
      </c>
    </row>
    <row r="512" spans="2:11" ht="36" customHeight="1" x14ac:dyDescent="0.2">
      <c r="B512" s="33" t="s">
        <v>850</v>
      </c>
      <c r="C512" s="35" t="s">
        <v>253</v>
      </c>
      <c r="D512" s="33" t="s">
        <v>72</v>
      </c>
      <c r="E512" s="33" t="s">
        <v>254</v>
      </c>
      <c r="F512" s="399" t="s">
        <v>1015</v>
      </c>
      <c r="G512" s="399"/>
      <c r="H512" s="34" t="s">
        <v>74</v>
      </c>
      <c r="I512" s="70">
        <v>1</v>
      </c>
      <c r="J512" s="36">
        <v>166.07</v>
      </c>
      <c r="K512" s="36">
        <v>166.07</v>
      </c>
    </row>
    <row r="513" spans="2:11" ht="36" customHeight="1" x14ac:dyDescent="0.2">
      <c r="B513" s="71" t="s">
        <v>852</v>
      </c>
      <c r="C513" s="72" t="s">
        <v>1030</v>
      </c>
      <c r="D513" s="71" t="s">
        <v>72</v>
      </c>
      <c r="E513" s="71" t="s">
        <v>1031</v>
      </c>
      <c r="F513" s="400" t="s">
        <v>872</v>
      </c>
      <c r="G513" s="400"/>
      <c r="H513" s="73" t="s">
        <v>876</v>
      </c>
      <c r="I513" s="74">
        <v>8.9999999999999998E-4</v>
      </c>
      <c r="J513" s="75">
        <v>20.28</v>
      </c>
      <c r="K513" s="75">
        <v>0.01</v>
      </c>
    </row>
    <row r="514" spans="2:11" ht="36" customHeight="1" x14ac:dyDescent="0.2">
      <c r="B514" s="71" t="s">
        <v>852</v>
      </c>
      <c r="C514" s="72" t="s">
        <v>1032</v>
      </c>
      <c r="D514" s="71" t="s">
        <v>72</v>
      </c>
      <c r="E514" s="71" t="s">
        <v>1033</v>
      </c>
      <c r="F514" s="400" t="s">
        <v>872</v>
      </c>
      <c r="G514" s="400"/>
      <c r="H514" s="73" t="s">
        <v>873</v>
      </c>
      <c r="I514" s="74">
        <v>1.1999999999999999E-3</v>
      </c>
      <c r="J514" s="75">
        <v>19.420000000000002</v>
      </c>
      <c r="K514" s="75">
        <v>0.02</v>
      </c>
    </row>
    <row r="515" spans="2:11" ht="24" customHeight="1" x14ac:dyDescent="0.2">
      <c r="B515" s="71" t="s">
        <v>852</v>
      </c>
      <c r="C515" s="72" t="s">
        <v>896</v>
      </c>
      <c r="D515" s="71" t="s">
        <v>72</v>
      </c>
      <c r="E515" s="71" t="s">
        <v>897</v>
      </c>
      <c r="F515" s="400" t="s">
        <v>855</v>
      </c>
      <c r="G515" s="400"/>
      <c r="H515" s="73" t="s">
        <v>866</v>
      </c>
      <c r="I515" s="74">
        <v>6.2E-2</v>
      </c>
      <c r="J515" s="75">
        <v>16.940000000000001</v>
      </c>
      <c r="K515" s="75">
        <v>1.05</v>
      </c>
    </row>
    <row r="516" spans="2:11" ht="24" customHeight="1" x14ac:dyDescent="0.2">
      <c r="B516" s="71" t="s">
        <v>852</v>
      </c>
      <c r="C516" s="72" t="s">
        <v>909</v>
      </c>
      <c r="D516" s="71" t="s">
        <v>72</v>
      </c>
      <c r="E516" s="71" t="s">
        <v>910</v>
      </c>
      <c r="F516" s="400" t="s">
        <v>855</v>
      </c>
      <c r="G516" s="400"/>
      <c r="H516" s="73" t="s">
        <v>866</v>
      </c>
      <c r="I516" s="74">
        <v>5.6000000000000001E-2</v>
      </c>
      <c r="J516" s="75">
        <v>19.89</v>
      </c>
      <c r="K516" s="75">
        <v>1.1100000000000001</v>
      </c>
    </row>
    <row r="517" spans="2:11" ht="36" customHeight="1" x14ac:dyDescent="0.2">
      <c r="B517" s="80" t="s">
        <v>884</v>
      </c>
      <c r="C517" s="81" t="s">
        <v>1049</v>
      </c>
      <c r="D517" s="80" t="s">
        <v>72</v>
      </c>
      <c r="E517" s="80" t="s">
        <v>1050</v>
      </c>
      <c r="F517" s="401" t="s">
        <v>887</v>
      </c>
      <c r="G517" s="401"/>
      <c r="H517" s="82" t="s">
        <v>1051</v>
      </c>
      <c r="I517" s="83">
        <v>4.1500000000000004</v>
      </c>
      <c r="J517" s="84">
        <v>1.18</v>
      </c>
      <c r="K517" s="84">
        <v>4.8899999999999997</v>
      </c>
    </row>
    <row r="518" spans="2:11" ht="60" customHeight="1" x14ac:dyDescent="0.2">
      <c r="B518" s="80" t="s">
        <v>884</v>
      </c>
      <c r="C518" s="81" t="s">
        <v>1052</v>
      </c>
      <c r="D518" s="80" t="s">
        <v>72</v>
      </c>
      <c r="E518" s="80" t="s">
        <v>1053</v>
      </c>
      <c r="F518" s="401" t="s">
        <v>887</v>
      </c>
      <c r="G518" s="401"/>
      <c r="H518" s="82" t="s">
        <v>74</v>
      </c>
      <c r="I518" s="83">
        <v>1.1459999999999999</v>
      </c>
      <c r="J518" s="84">
        <v>138.74</v>
      </c>
      <c r="K518" s="84">
        <v>158.99</v>
      </c>
    </row>
    <row r="519" spans="2:11" x14ac:dyDescent="0.2">
      <c r="B519" s="76"/>
      <c r="C519" s="76"/>
      <c r="D519" s="76"/>
      <c r="E519" s="76"/>
      <c r="F519" s="76" t="s">
        <v>858</v>
      </c>
      <c r="G519" s="77">
        <v>0.74831512897978159</v>
      </c>
      <c r="H519" s="76" t="s">
        <v>859</v>
      </c>
      <c r="I519" s="77">
        <v>0.86</v>
      </c>
      <c r="J519" s="76" t="s">
        <v>860</v>
      </c>
      <c r="K519" s="77">
        <v>1.61</v>
      </c>
    </row>
    <row r="520" spans="2:11" ht="30" customHeight="1" thickBot="1" x14ac:dyDescent="0.25">
      <c r="B520" s="37"/>
      <c r="C520" s="37"/>
      <c r="D520" s="37"/>
      <c r="E520" s="37"/>
      <c r="F520" s="37"/>
      <c r="G520" s="37"/>
      <c r="H520" s="37" t="s">
        <v>861</v>
      </c>
      <c r="I520" s="78">
        <v>313.74</v>
      </c>
      <c r="J520" s="37" t="s">
        <v>862</v>
      </c>
      <c r="K520" s="38">
        <v>52102.8</v>
      </c>
    </row>
    <row r="521" spans="2:11" ht="0.95" customHeight="1" thickTop="1" x14ac:dyDescent="0.2">
      <c r="B521" s="79"/>
      <c r="C521" s="79"/>
      <c r="D521" s="79"/>
      <c r="E521" s="79"/>
      <c r="F521" s="79"/>
      <c r="G521" s="79"/>
      <c r="H521" s="79"/>
      <c r="I521" s="79"/>
      <c r="J521" s="79"/>
      <c r="K521" s="79"/>
    </row>
    <row r="522" spans="2:11" ht="24" customHeight="1" x14ac:dyDescent="0.2">
      <c r="B522" s="30" t="s">
        <v>255</v>
      </c>
      <c r="C522" s="30"/>
      <c r="D522" s="30"/>
      <c r="E522" s="30" t="s">
        <v>256</v>
      </c>
      <c r="F522" s="30"/>
      <c r="G522" s="397"/>
      <c r="H522" s="397"/>
      <c r="I522" s="31"/>
      <c r="J522" s="30"/>
      <c r="K522" s="32">
        <v>11571.97</v>
      </c>
    </row>
    <row r="523" spans="2:11" ht="18" customHeight="1" x14ac:dyDescent="0.2">
      <c r="B523" s="27" t="s">
        <v>257</v>
      </c>
      <c r="C523" s="29" t="s">
        <v>50</v>
      </c>
      <c r="D523" s="27" t="s">
        <v>51</v>
      </c>
      <c r="E523" s="27" t="s">
        <v>2</v>
      </c>
      <c r="F523" s="398" t="s">
        <v>849</v>
      </c>
      <c r="G523" s="398"/>
      <c r="H523" s="28" t="s">
        <v>52</v>
      </c>
      <c r="I523" s="29" t="s">
        <v>53</v>
      </c>
      <c r="J523" s="29" t="s">
        <v>54</v>
      </c>
      <c r="K523" s="29" t="s">
        <v>3</v>
      </c>
    </row>
    <row r="524" spans="2:11" ht="36" customHeight="1" x14ac:dyDescent="0.2">
      <c r="B524" s="33" t="s">
        <v>850</v>
      </c>
      <c r="C524" s="35" t="s">
        <v>258</v>
      </c>
      <c r="D524" s="33" t="s">
        <v>72</v>
      </c>
      <c r="E524" s="33" t="s">
        <v>259</v>
      </c>
      <c r="F524" s="399" t="s">
        <v>1054</v>
      </c>
      <c r="G524" s="399"/>
      <c r="H524" s="34" t="s">
        <v>74</v>
      </c>
      <c r="I524" s="70">
        <v>1</v>
      </c>
      <c r="J524" s="36">
        <v>42.81</v>
      </c>
      <c r="K524" s="36">
        <v>42.81</v>
      </c>
    </row>
    <row r="525" spans="2:11" ht="24" customHeight="1" x14ac:dyDescent="0.2">
      <c r="B525" s="71" t="s">
        <v>852</v>
      </c>
      <c r="C525" s="72" t="s">
        <v>1016</v>
      </c>
      <c r="D525" s="71" t="s">
        <v>72</v>
      </c>
      <c r="E525" s="71" t="s">
        <v>1017</v>
      </c>
      <c r="F525" s="400" t="s">
        <v>855</v>
      </c>
      <c r="G525" s="400"/>
      <c r="H525" s="73" t="s">
        <v>866</v>
      </c>
      <c r="I525" s="74">
        <v>0.49940000000000001</v>
      </c>
      <c r="J525" s="75">
        <v>19.37</v>
      </c>
      <c r="K525" s="75">
        <v>9.67</v>
      </c>
    </row>
    <row r="526" spans="2:11" ht="36" customHeight="1" x14ac:dyDescent="0.2">
      <c r="B526" s="80" t="s">
        <v>884</v>
      </c>
      <c r="C526" s="81" t="s">
        <v>1055</v>
      </c>
      <c r="D526" s="80" t="s">
        <v>72</v>
      </c>
      <c r="E526" s="80" t="s">
        <v>1056</v>
      </c>
      <c r="F526" s="401" t="s">
        <v>887</v>
      </c>
      <c r="G526" s="401"/>
      <c r="H526" s="82" t="s">
        <v>175</v>
      </c>
      <c r="I526" s="83">
        <v>4.2599999999999999E-2</v>
      </c>
      <c r="J526" s="84">
        <v>16.84</v>
      </c>
      <c r="K526" s="84">
        <v>0.71</v>
      </c>
    </row>
    <row r="527" spans="2:11" ht="36" customHeight="1" x14ac:dyDescent="0.2">
      <c r="B527" s="80" t="s">
        <v>884</v>
      </c>
      <c r="C527" s="81" t="s">
        <v>1057</v>
      </c>
      <c r="D527" s="80" t="s">
        <v>72</v>
      </c>
      <c r="E527" s="80" t="s">
        <v>1058</v>
      </c>
      <c r="F527" s="401" t="s">
        <v>887</v>
      </c>
      <c r="G527" s="401"/>
      <c r="H527" s="82" t="s">
        <v>74</v>
      </c>
      <c r="I527" s="83">
        <v>1.0955999999999999</v>
      </c>
      <c r="J527" s="84">
        <v>15.88</v>
      </c>
      <c r="K527" s="84">
        <v>17.39</v>
      </c>
    </row>
    <row r="528" spans="2:11" ht="24" customHeight="1" x14ac:dyDescent="0.2">
      <c r="B528" s="80" t="s">
        <v>884</v>
      </c>
      <c r="C528" s="81" t="s">
        <v>1059</v>
      </c>
      <c r="D528" s="80" t="s">
        <v>72</v>
      </c>
      <c r="E528" s="80" t="s">
        <v>1060</v>
      </c>
      <c r="F528" s="401" t="s">
        <v>887</v>
      </c>
      <c r="G528" s="401"/>
      <c r="H528" s="82" t="s">
        <v>1012</v>
      </c>
      <c r="I528" s="83">
        <v>3.3300000000000003E-2</v>
      </c>
      <c r="J528" s="84">
        <v>27.27</v>
      </c>
      <c r="K528" s="84">
        <v>0.9</v>
      </c>
    </row>
    <row r="529" spans="2:11" ht="36" customHeight="1" x14ac:dyDescent="0.2">
      <c r="B529" s="80" t="s">
        <v>884</v>
      </c>
      <c r="C529" s="81" t="s">
        <v>1061</v>
      </c>
      <c r="D529" s="80" t="s">
        <v>72</v>
      </c>
      <c r="E529" s="80" t="s">
        <v>1062</v>
      </c>
      <c r="F529" s="401" t="s">
        <v>887</v>
      </c>
      <c r="G529" s="401"/>
      <c r="H529" s="82" t="s">
        <v>67</v>
      </c>
      <c r="I529" s="83">
        <v>2.1911999999999998</v>
      </c>
      <c r="J529" s="84">
        <v>0.14000000000000001</v>
      </c>
      <c r="K529" s="84">
        <v>0.3</v>
      </c>
    </row>
    <row r="530" spans="2:11" ht="36" customHeight="1" x14ac:dyDescent="0.2">
      <c r="B530" s="80" t="s">
        <v>884</v>
      </c>
      <c r="C530" s="81" t="s">
        <v>1063</v>
      </c>
      <c r="D530" s="80" t="s">
        <v>72</v>
      </c>
      <c r="E530" s="80" t="s">
        <v>1064</v>
      </c>
      <c r="F530" s="401" t="s">
        <v>908</v>
      </c>
      <c r="G530" s="401"/>
      <c r="H530" s="82" t="s">
        <v>67</v>
      </c>
      <c r="I530" s="83">
        <v>1.3265</v>
      </c>
      <c r="J530" s="84">
        <v>1.18</v>
      </c>
      <c r="K530" s="84">
        <v>1.56</v>
      </c>
    </row>
    <row r="531" spans="2:11" ht="24" customHeight="1" x14ac:dyDescent="0.2">
      <c r="B531" s="80" t="s">
        <v>884</v>
      </c>
      <c r="C531" s="81" t="s">
        <v>1065</v>
      </c>
      <c r="D531" s="80" t="s">
        <v>72</v>
      </c>
      <c r="E531" s="80" t="s">
        <v>1066</v>
      </c>
      <c r="F531" s="401" t="s">
        <v>887</v>
      </c>
      <c r="G531" s="401"/>
      <c r="H531" s="82" t="s">
        <v>1012</v>
      </c>
      <c r="I531" s="83">
        <v>1.32E-2</v>
      </c>
      <c r="J531" s="84">
        <v>15.9</v>
      </c>
      <c r="K531" s="84">
        <v>0.2</v>
      </c>
    </row>
    <row r="532" spans="2:11" ht="36" customHeight="1" x14ac:dyDescent="0.2">
      <c r="B532" s="80" t="s">
        <v>884</v>
      </c>
      <c r="C532" s="81" t="s">
        <v>1067</v>
      </c>
      <c r="D532" s="80" t="s">
        <v>72</v>
      </c>
      <c r="E532" s="80" t="s">
        <v>1068</v>
      </c>
      <c r="F532" s="401" t="s">
        <v>887</v>
      </c>
      <c r="G532" s="401"/>
      <c r="H532" s="82" t="s">
        <v>122</v>
      </c>
      <c r="I532" s="83">
        <v>3.8498999999999999</v>
      </c>
      <c r="J532" s="84">
        <v>3.14</v>
      </c>
      <c r="K532" s="84">
        <v>12.08</v>
      </c>
    </row>
    <row r="533" spans="2:11" x14ac:dyDescent="0.2">
      <c r="B533" s="76"/>
      <c r="C533" s="76"/>
      <c r="D533" s="76"/>
      <c r="E533" s="76"/>
      <c r="F533" s="76" t="s">
        <v>858</v>
      </c>
      <c r="G533" s="77">
        <v>3.5649546827794563</v>
      </c>
      <c r="H533" s="76" t="s">
        <v>859</v>
      </c>
      <c r="I533" s="77">
        <v>4.1100000000000003</v>
      </c>
      <c r="J533" s="76" t="s">
        <v>860</v>
      </c>
      <c r="K533" s="77">
        <v>7.67</v>
      </c>
    </row>
    <row r="534" spans="2:11" ht="30" customHeight="1" thickBot="1" x14ac:dyDescent="0.25">
      <c r="B534" s="37"/>
      <c r="C534" s="37"/>
      <c r="D534" s="37"/>
      <c r="E534" s="37"/>
      <c r="F534" s="37"/>
      <c r="G534" s="37"/>
      <c r="H534" s="37" t="s">
        <v>861</v>
      </c>
      <c r="I534" s="78">
        <v>270.31</v>
      </c>
      <c r="J534" s="37" t="s">
        <v>862</v>
      </c>
      <c r="K534" s="38">
        <v>11571.97</v>
      </c>
    </row>
    <row r="535" spans="2:11" ht="0.95" customHeight="1" thickTop="1" x14ac:dyDescent="0.2">
      <c r="B535" s="79"/>
      <c r="C535" s="79"/>
      <c r="D535" s="79"/>
      <c r="E535" s="79"/>
      <c r="F535" s="79"/>
      <c r="G535" s="79"/>
      <c r="H535" s="79"/>
      <c r="I535" s="79"/>
      <c r="J535" s="79"/>
      <c r="K535" s="79"/>
    </row>
    <row r="536" spans="2:11" ht="24" customHeight="1" x14ac:dyDescent="0.2">
      <c r="B536" s="30" t="s">
        <v>18</v>
      </c>
      <c r="C536" s="30"/>
      <c r="D536" s="30"/>
      <c r="E536" s="30" t="s">
        <v>19</v>
      </c>
      <c r="F536" s="30"/>
      <c r="G536" s="397"/>
      <c r="H536" s="397"/>
      <c r="I536" s="31"/>
      <c r="J536" s="30"/>
      <c r="K536" s="32"/>
    </row>
    <row r="537" spans="2:11" ht="24" customHeight="1" x14ac:dyDescent="0.2">
      <c r="B537" s="30" t="s">
        <v>260</v>
      </c>
      <c r="C537" s="30"/>
      <c r="D537" s="30"/>
      <c r="E537" s="30" t="s">
        <v>261</v>
      </c>
      <c r="F537" s="30"/>
      <c r="G537" s="397"/>
      <c r="H537" s="397"/>
      <c r="I537" s="31"/>
      <c r="J537" s="30"/>
      <c r="K537" s="32">
        <v>15815.57</v>
      </c>
    </row>
    <row r="538" spans="2:11" ht="18" customHeight="1" x14ac:dyDescent="0.2">
      <c r="B538" s="27" t="s">
        <v>262</v>
      </c>
      <c r="C538" s="29" t="s">
        <v>50</v>
      </c>
      <c r="D538" s="27" t="s">
        <v>51</v>
      </c>
      <c r="E538" s="27" t="s">
        <v>2</v>
      </c>
      <c r="F538" s="398" t="s">
        <v>849</v>
      </c>
      <c r="G538" s="398"/>
      <c r="H538" s="28" t="s">
        <v>52</v>
      </c>
      <c r="I538" s="29" t="s">
        <v>53</v>
      </c>
      <c r="J538" s="29" t="s">
        <v>54</v>
      </c>
      <c r="K538" s="29" t="s">
        <v>3</v>
      </c>
    </row>
    <row r="539" spans="2:11" ht="24" customHeight="1" x14ac:dyDescent="0.2">
      <c r="B539" s="33" t="s">
        <v>850</v>
      </c>
      <c r="C539" s="35" t="s">
        <v>263</v>
      </c>
      <c r="D539" s="33" t="s">
        <v>72</v>
      </c>
      <c r="E539" s="33" t="s">
        <v>264</v>
      </c>
      <c r="F539" s="399" t="s">
        <v>879</v>
      </c>
      <c r="G539" s="399"/>
      <c r="H539" s="34" t="s">
        <v>74</v>
      </c>
      <c r="I539" s="70">
        <v>1</v>
      </c>
      <c r="J539" s="36">
        <v>15.49</v>
      </c>
      <c r="K539" s="36">
        <v>15.49</v>
      </c>
    </row>
    <row r="540" spans="2:11" ht="36" customHeight="1" x14ac:dyDescent="0.2">
      <c r="B540" s="71" t="s">
        <v>852</v>
      </c>
      <c r="C540" s="72" t="s">
        <v>977</v>
      </c>
      <c r="D540" s="71" t="s">
        <v>72</v>
      </c>
      <c r="E540" s="71" t="s">
        <v>978</v>
      </c>
      <c r="F540" s="400" t="s">
        <v>879</v>
      </c>
      <c r="G540" s="400"/>
      <c r="H540" s="73" t="s">
        <v>97</v>
      </c>
      <c r="I540" s="74">
        <v>3.39E-2</v>
      </c>
      <c r="J540" s="75">
        <v>337.35</v>
      </c>
      <c r="K540" s="75">
        <v>11.43</v>
      </c>
    </row>
    <row r="541" spans="2:11" ht="24" customHeight="1" x14ac:dyDescent="0.2">
      <c r="B541" s="71" t="s">
        <v>852</v>
      </c>
      <c r="C541" s="72" t="s">
        <v>911</v>
      </c>
      <c r="D541" s="71" t="s">
        <v>72</v>
      </c>
      <c r="E541" s="71" t="s">
        <v>912</v>
      </c>
      <c r="F541" s="400" t="s">
        <v>855</v>
      </c>
      <c r="G541" s="400"/>
      <c r="H541" s="73" t="s">
        <v>866</v>
      </c>
      <c r="I541" s="74">
        <v>0.16309999999999999</v>
      </c>
      <c r="J541" s="75">
        <v>20.3</v>
      </c>
      <c r="K541" s="75">
        <v>3.31</v>
      </c>
    </row>
    <row r="542" spans="2:11" ht="24" customHeight="1" x14ac:dyDescent="0.2">
      <c r="B542" s="71" t="s">
        <v>852</v>
      </c>
      <c r="C542" s="72" t="s">
        <v>896</v>
      </c>
      <c r="D542" s="71" t="s">
        <v>72</v>
      </c>
      <c r="E542" s="71" t="s">
        <v>897</v>
      </c>
      <c r="F542" s="400" t="s">
        <v>855</v>
      </c>
      <c r="G542" s="400"/>
      <c r="H542" s="73" t="s">
        <v>866</v>
      </c>
      <c r="I542" s="74">
        <v>4.4400000000000002E-2</v>
      </c>
      <c r="J542" s="75">
        <v>16.940000000000001</v>
      </c>
      <c r="K542" s="75">
        <v>0.75</v>
      </c>
    </row>
    <row r="543" spans="2:11" x14ac:dyDescent="0.2">
      <c r="B543" s="76"/>
      <c r="C543" s="76"/>
      <c r="D543" s="76"/>
      <c r="E543" s="76"/>
      <c r="F543" s="76" t="s">
        <v>858</v>
      </c>
      <c r="G543" s="77">
        <v>2.0869161050429934</v>
      </c>
      <c r="H543" s="76" t="s">
        <v>859</v>
      </c>
      <c r="I543" s="77">
        <v>2.4</v>
      </c>
      <c r="J543" s="76" t="s">
        <v>860</v>
      </c>
      <c r="K543" s="77">
        <v>4.49</v>
      </c>
    </row>
    <row r="544" spans="2:11" ht="30" customHeight="1" thickBot="1" x14ac:dyDescent="0.25">
      <c r="B544" s="37"/>
      <c r="C544" s="37"/>
      <c r="D544" s="37"/>
      <c r="E544" s="37"/>
      <c r="F544" s="37"/>
      <c r="G544" s="37"/>
      <c r="H544" s="37" t="s">
        <v>861</v>
      </c>
      <c r="I544" s="78">
        <v>272.26</v>
      </c>
      <c r="J544" s="37" t="s">
        <v>862</v>
      </c>
      <c r="K544" s="38">
        <v>4217.3</v>
      </c>
    </row>
    <row r="545" spans="2:11" ht="0.95" customHeight="1" thickTop="1" x14ac:dyDescent="0.2">
      <c r="B545" s="79"/>
      <c r="C545" s="79"/>
      <c r="D545" s="79"/>
      <c r="E545" s="79"/>
      <c r="F545" s="79"/>
      <c r="G545" s="79"/>
      <c r="H545" s="79"/>
      <c r="I545" s="79"/>
      <c r="J545" s="79"/>
      <c r="K545" s="79"/>
    </row>
    <row r="546" spans="2:11" ht="18" customHeight="1" x14ac:dyDescent="0.2">
      <c r="B546" s="27" t="s">
        <v>265</v>
      </c>
      <c r="C546" s="29" t="s">
        <v>50</v>
      </c>
      <c r="D546" s="27" t="s">
        <v>51</v>
      </c>
      <c r="E546" s="27" t="s">
        <v>2</v>
      </c>
      <c r="F546" s="398" t="s">
        <v>849</v>
      </c>
      <c r="G546" s="398"/>
      <c r="H546" s="28" t="s">
        <v>52</v>
      </c>
      <c r="I546" s="29" t="s">
        <v>53</v>
      </c>
      <c r="J546" s="29" t="s">
        <v>54</v>
      </c>
      <c r="K546" s="29" t="s">
        <v>3</v>
      </c>
    </row>
    <row r="547" spans="2:11" ht="48" customHeight="1" x14ac:dyDescent="0.2">
      <c r="B547" s="33" t="s">
        <v>850</v>
      </c>
      <c r="C547" s="35" t="s">
        <v>266</v>
      </c>
      <c r="D547" s="33" t="s">
        <v>72</v>
      </c>
      <c r="E547" s="33" t="s">
        <v>267</v>
      </c>
      <c r="F547" s="399" t="s">
        <v>1046</v>
      </c>
      <c r="G547" s="399"/>
      <c r="H547" s="34" t="s">
        <v>74</v>
      </c>
      <c r="I547" s="70">
        <v>1</v>
      </c>
      <c r="J547" s="36">
        <v>42.6</v>
      </c>
      <c r="K547" s="36">
        <v>42.6</v>
      </c>
    </row>
    <row r="548" spans="2:11" ht="36" customHeight="1" x14ac:dyDescent="0.2">
      <c r="B548" s="71" t="s">
        <v>852</v>
      </c>
      <c r="C548" s="72" t="s">
        <v>1069</v>
      </c>
      <c r="D548" s="71" t="s">
        <v>72</v>
      </c>
      <c r="E548" s="71" t="s">
        <v>1070</v>
      </c>
      <c r="F548" s="400" t="s">
        <v>855</v>
      </c>
      <c r="G548" s="400"/>
      <c r="H548" s="73" t="s">
        <v>97</v>
      </c>
      <c r="I548" s="74">
        <v>6.0699999999999997E-2</v>
      </c>
      <c r="J548" s="75">
        <v>536.13</v>
      </c>
      <c r="K548" s="75">
        <v>32.54</v>
      </c>
    </row>
    <row r="549" spans="2:11" ht="24" customHeight="1" x14ac:dyDescent="0.2">
      <c r="B549" s="71" t="s">
        <v>852</v>
      </c>
      <c r="C549" s="72" t="s">
        <v>911</v>
      </c>
      <c r="D549" s="71" t="s">
        <v>72</v>
      </c>
      <c r="E549" s="71" t="s">
        <v>912</v>
      </c>
      <c r="F549" s="400" t="s">
        <v>855</v>
      </c>
      <c r="G549" s="400"/>
      <c r="H549" s="73" t="s">
        <v>866</v>
      </c>
      <c r="I549" s="74">
        <v>0.35</v>
      </c>
      <c r="J549" s="75">
        <v>20.3</v>
      </c>
      <c r="K549" s="75">
        <v>7.1</v>
      </c>
    </row>
    <row r="550" spans="2:11" ht="24" customHeight="1" x14ac:dyDescent="0.2">
      <c r="B550" s="71" t="s">
        <v>852</v>
      </c>
      <c r="C550" s="72" t="s">
        <v>896</v>
      </c>
      <c r="D550" s="71" t="s">
        <v>72</v>
      </c>
      <c r="E550" s="71" t="s">
        <v>897</v>
      </c>
      <c r="F550" s="400" t="s">
        <v>855</v>
      </c>
      <c r="G550" s="400"/>
      <c r="H550" s="73" t="s">
        <v>866</v>
      </c>
      <c r="I550" s="74">
        <v>0.17499999999999999</v>
      </c>
      <c r="J550" s="75">
        <v>16.940000000000001</v>
      </c>
      <c r="K550" s="75">
        <v>2.96</v>
      </c>
    </row>
    <row r="551" spans="2:11" x14ac:dyDescent="0.2">
      <c r="B551" s="76"/>
      <c r="C551" s="76"/>
      <c r="D551" s="76"/>
      <c r="E551" s="76"/>
      <c r="F551" s="76" t="s">
        <v>858</v>
      </c>
      <c r="G551" s="77">
        <v>5.2103183825238206</v>
      </c>
      <c r="H551" s="76" t="s">
        <v>859</v>
      </c>
      <c r="I551" s="77">
        <v>6</v>
      </c>
      <c r="J551" s="76" t="s">
        <v>860</v>
      </c>
      <c r="K551" s="77">
        <v>11.21</v>
      </c>
    </row>
    <row r="552" spans="2:11" ht="30" customHeight="1" thickBot="1" x14ac:dyDescent="0.25">
      <c r="B552" s="37"/>
      <c r="C552" s="37"/>
      <c r="D552" s="37"/>
      <c r="E552" s="37"/>
      <c r="F552" s="37"/>
      <c r="G552" s="37"/>
      <c r="H552" s="37" t="s">
        <v>861</v>
      </c>
      <c r="I552" s="78">
        <v>272.26</v>
      </c>
      <c r="J552" s="37" t="s">
        <v>862</v>
      </c>
      <c r="K552" s="38">
        <v>11598.27</v>
      </c>
    </row>
    <row r="553" spans="2:11" ht="0.95" customHeight="1" thickTop="1" x14ac:dyDescent="0.2">
      <c r="B553" s="79"/>
      <c r="C553" s="79"/>
      <c r="D553" s="79"/>
      <c r="E553" s="79"/>
      <c r="F553" s="79"/>
      <c r="G553" s="79"/>
      <c r="H553" s="79"/>
      <c r="I553" s="79"/>
      <c r="J553" s="79"/>
      <c r="K553" s="79"/>
    </row>
    <row r="554" spans="2:11" ht="24" customHeight="1" x14ac:dyDescent="0.2">
      <c r="B554" s="30" t="s">
        <v>268</v>
      </c>
      <c r="C554" s="30"/>
      <c r="D554" s="30"/>
      <c r="E554" s="30" t="s">
        <v>269</v>
      </c>
      <c r="F554" s="30"/>
      <c r="G554" s="397"/>
      <c r="H554" s="397"/>
      <c r="I554" s="31"/>
      <c r="J554" s="30"/>
      <c r="K554" s="32">
        <v>2616.9</v>
      </c>
    </row>
    <row r="555" spans="2:11" ht="18" customHeight="1" x14ac:dyDescent="0.2">
      <c r="B555" s="27" t="s">
        <v>270</v>
      </c>
      <c r="C555" s="29" t="s">
        <v>50</v>
      </c>
      <c r="D555" s="27" t="s">
        <v>51</v>
      </c>
      <c r="E555" s="27" t="s">
        <v>2</v>
      </c>
      <c r="F555" s="398" t="s">
        <v>849</v>
      </c>
      <c r="G555" s="398"/>
      <c r="H555" s="28" t="s">
        <v>52</v>
      </c>
      <c r="I555" s="29" t="s">
        <v>53</v>
      </c>
      <c r="J555" s="29" t="s">
        <v>54</v>
      </c>
      <c r="K555" s="29" t="s">
        <v>3</v>
      </c>
    </row>
    <row r="556" spans="2:11" ht="48" customHeight="1" x14ac:dyDescent="0.2">
      <c r="B556" s="33" t="s">
        <v>850</v>
      </c>
      <c r="C556" s="35" t="s">
        <v>271</v>
      </c>
      <c r="D556" s="33" t="s">
        <v>72</v>
      </c>
      <c r="E556" s="33" t="s">
        <v>272</v>
      </c>
      <c r="F556" s="399" t="s">
        <v>1046</v>
      </c>
      <c r="G556" s="399"/>
      <c r="H556" s="34" t="s">
        <v>74</v>
      </c>
      <c r="I556" s="70">
        <v>1</v>
      </c>
      <c r="J556" s="36">
        <v>87.23</v>
      </c>
      <c r="K556" s="36">
        <v>87.23</v>
      </c>
    </row>
    <row r="557" spans="2:11" ht="36" customHeight="1" x14ac:dyDescent="0.2">
      <c r="B557" s="71" t="s">
        <v>852</v>
      </c>
      <c r="C557" s="72" t="s">
        <v>1071</v>
      </c>
      <c r="D557" s="71" t="s">
        <v>72</v>
      </c>
      <c r="E557" s="71" t="s">
        <v>1072</v>
      </c>
      <c r="F557" s="400" t="s">
        <v>879</v>
      </c>
      <c r="G557" s="400"/>
      <c r="H557" s="73" t="s">
        <v>97</v>
      </c>
      <c r="I557" s="74">
        <v>9.7000000000000003E-2</v>
      </c>
      <c r="J557" s="75">
        <v>427.56</v>
      </c>
      <c r="K557" s="75">
        <v>41.47</v>
      </c>
    </row>
    <row r="558" spans="2:11" ht="24" customHeight="1" x14ac:dyDescent="0.2">
      <c r="B558" s="71" t="s">
        <v>852</v>
      </c>
      <c r="C558" s="72" t="s">
        <v>911</v>
      </c>
      <c r="D558" s="71" t="s">
        <v>72</v>
      </c>
      <c r="E558" s="71" t="s">
        <v>912</v>
      </c>
      <c r="F558" s="400" t="s">
        <v>855</v>
      </c>
      <c r="G558" s="400"/>
      <c r="H558" s="73" t="s">
        <v>866</v>
      </c>
      <c r="I558" s="74">
        <v>0.2767</v>
      </c>
      <c r="J558" s="75">
        <v>20.3</v>
      </c>
      <c r="K558" s="75">
        <v>5.61</v>
      </c>
    </row>
    <row r="559" spans="2:11" ht="24" customHeight="1" x14ac:dyDescent="0.2">
      <c r="B559" s="71" t="s">
        <v>852</v>
      </c>
      <c r="C559" s="72" t="s">
        <v>896</v>
      </c>
      <c r="D559" s="71" t="s">
        <v>72</v>
      </c>
      <c r="E559" s="71" t="s">
        <v>897</v>
      </c>
      <c r="F559" s="400" t="s">
        <v>855</v>
      </c>
      <c r="G559" s="400"/>
      <c r="H559" s="73" t="s">
        <v>866</v>
      </c>
      <c r="I559" s="74">
        <v>0.4572</v>
      </c>
      <c r="J559" s="75">
        <v>16.940000000000001</v>
      </c>
      <c r="K559" s="75">
        <v>7.74</v>
      </c>
    </row>
    <row r="560" spans="2:11" ht="24" customHeight="1" x14ac:dyDescent="0.2">
      <c r="B560" s="71" t="s">
        <v>852</v>
      </c>
      <c r="C560" s="72" t="s">
        <v>880</v>
      </c>
      <c r="D560" s="71" t="s">
        <v>72</v>
      </c>
      <c r="E560" s="71" t="s">
        <v>881</v>
      </c>
      <c r="F560" s="400" t="s">
        <v>855</v>
      </c>
      <c r="G560" s="400"/>
      <c r="H560" s="73" t="s">
        <v>866</v>
      </c>
      <c r="I560" s="74">
        <v>0.18049999999999999</v>
      </c>
      <c r="J560" s="75">
        <v>19.920000000000002</v>
      </c>
      <c r="K560" s="75">
        <v>3.59</v>
      </c>
    </row>
    <row r="561" spans="2:11" ht="24" customHeight="1" x14ac:dyDescent="0.2">
      <c r="B561" s="80" t="s">
        <v>884</v>
      </c>
      <c r="C561" s="81" t="s">
        <v>1073</v>
      </c>
      <c r="D561" s="80" t="s">
        <v>72</v>
      </c>
      <c r="E561" s="80" t="s">
        <v>1074</v>
      </c>
      <c r="F561" s="401" t="s">
        <v>887</v>
      </c>
      <c r="G561" s="401"/>
      <c r="H561" s="82" t="s">
        <v>74</v>
      </c>
      <c r="I561" s="83">
        <v>1.1279999999999999</v>
      </c>
      <c r="J561" s="84">
        <v>1.5</v>
      </c>
      <c r="K561" s="84">
        <v>1.69</v>
      </c>
    </row>
    <row r="562" spans="2:11" ht="24" customHeight="1" x14ac:dyDescent="0.2">
      <c r="B562" s="80" t="s">
        <v>884</v>
      </c>
      <c r="C562" s="81" t="s">
        <v>955</v>
      </c>
      <c r="D562" s="80" t="s">
        <v>72</v>
      </c>
      <c r="E562" s="80" t="s">
        <v>956</v>
      </c>
      <c r="F562" s="401" t="s">
        <v>887</v>
      </c>
      <c r="G562" s="401"/>
      <c r="H562" s="82" t="s">
        <v>122</v>
      </c>
      <c r="I562" s="83">
        <v>0.2</v>
      </c>
      <c r="J562" s="84">
        <v>1.06</v>
      </c>
      <c r="K562" s="84">
        <v>0.21</v>
      </c>
    </row>
    <row r="563" spans="2:11" ht="24" customHeight="1" x14ac:dyDescent="0.2">
      <c r="B563" s="80" t="s">
        <v>884</v>
      </c>
      <c r="C563" s="81" t="s">
        <v>1075</v>
      </c>
      <c r="D563" s="80" t="s">
        <v>72</v>
      </c>
      <c r="E563" s="80" t="s">
        <v>1076</v>
      </c>
      <c r="F563" s="401" t="s">
        <v>887</v>
      </c>
      <c r="G563" s="401"/>
      <c r="H563" s="82" t="s">
        <v>122</v>
      </c>
      <c r="I563" s="83">
        <v>0.25</v>
      </c>
      <c r="J563" s="84">
        <v>5.56</v>
      </c>
      <c r="K563" s="84">
        <v>1.39</v>
      </c>
    </row>
    <row r="564" spans="2:11" ht="36" customHeight="1" x14ac:dyDescent="0.2">
      <c r="B564" s="80" t="s">
        <v>884</v>
      </c>
      <c r="C564" s="81" t="s">
        <v>1077</v>
      </c>
      <c r="D564" s="80" t="s">
        <v>72</v>
      </c>
      <c r="E564" s="80" t="s">
        <v>1078</v>
      </c>
      <c r="F564" s="401" t="s">
        <v>887</v>
      </c>
      <c r="G564" s="401"/>
      <c r="H564" s="82" t="s">
        <v>74</v>
      </c>
      <c r="I564" s="83">
        <v>1.1224000000000001</v>
      </c>
      <c r="J564" s="84">
        <v>22.75</v>
      </c>
      <c r="K564" s="84">
        <v>25.53</v>
      </c>
    </row>
    <row r="565" spans="2:11" x14ac:dyDescent="0.2">
      <c r="B565" s="76"/>
      <c r="C565" s="76"/>
      <c r="D565" s="76"/>
      <c r="E565" s="76"/>
      <c r="F565" s="76" t="s">
        <v>858</v>
      </c>
      <c r="G565" s="77">
        <v>8.1431559377178715</v>
      </c>
      <c r="H565" s="76" t="s">
        <v>859</v>
      </c>
      <c r="I565" s="77">
        <v>9.3800000000000008</v>
      </c>
      <c r="J565" s="76" t="s">
        <v>860</v>
      </c>
      <c r="K565" s="77">
        <v>17.52</v>
      </c>
    </row>
    <row r="566" spans="2:11" ht="30" customHeight="1" thickBot="1" x14ac:dyDescent="0.25">
      <c r="B566" s="37"/>
      <c r="C566" s="37"/>
      <c r="D566" s="37"/>
      <c r="E566" s="37"/>
      <c r="F566" s="37"/>
      <c r="G566" s="37"/>
      <c r="H566" s="37" t="s">
        <v>861</v>
      </c>
      <c r="I566" s="78">
        <v>30</v>
      </c>
      <c r="J566" s="37" t="s">
        <v>862</v>
      </c>
      <c r="K566" s="38">
        <v>2616.9</v>
      </c>
    </row>
    <row r="567" spans="2:11" ht="0.95" customHeight="1" thickTop="1" x14ac:dyDescent="0.2">
      <c r="B567" s="79"/>
      <c r="C567" s="79"/>
      <c r="D567" s="79"/>
      <c r="E567" s="79"/>
      <c r="F567" s="79"/>
      <c r="G567" s="79"/>
      <c r="H567" s="79"/>
      <c r="I567" s="79"/>
      <c r="J567" s="79"/>
      <c r="K567" s="79"/>
    </row>
    <row r="568" spans="2:11" ht="24" customHeight="1" x14ac:dyDescent="0.2">
      <c r="B568" s="30" t="s">
        <v>273</v>
      </c>
      <c r="C568" s="30"/>
      <c r="D568" s="30"/>
      <c r="E568" s="30" t="s">
        <v>274</v>
      </c>
      <c r="F568" s="30"/>
      <c r="G568" s="397"/>
      <c r="H568" s="397"/>
      <c r="I568" s="31"/>
      <c r="J568" s="30"/>
      <c r="K568" s="32">
        <v>30689.14</v>
      </c>
    </row>
    <row r="569" spans="2:11" ht="18" customHeight="1" x14ac:dyDescent="0.2">
      <c r="B569" s="27" t="s">
        <v>275</v>
      </c>
      <c r="C569" s="29" t="s">
        <v>50</v>
      </c>
      <c r="D569" s="27" t="s">
        <v>51</v>
      </c>
      <c r="E569" s="27" t="s">
        <v>2</v>
      </c>
      <c r="F569" s="398" t="s">
        <v>849</v>
      </c>
      <c r="G569" s="398"/>
      <c r="H569" s="28" t="s">
        <v>52</v>
      </c>
      <c r="I569" s="29" t="s">
        <v>53</v>
      </c>
      <c r="J569" s="29" t="s">
        <v>54</v>
      </c>
      <c r="K569" s="29" t="s">
        <v>3</v>
      </c>
    </row>
    <row r="570" spans="2:11" ht="36" customHeight="1" x14ac:dyDescent="0.2">
      <c r="B570" s="33" t="s">
        <v>850</v>
      </c>
      <c r="C570" s="35" t="s">
        <v>276</v>
      </c>
      <c r="D570" s="33" t="s">
        <v>72</v>
      </c>
      <c r="E570" s="33" t="s">
        <v>277</v>
      </c>
      <c r="F570" s="399" t="s">
        <v>1046</v>
      </c>
      <c r="G570" s="399"/>
      <c r="H570" s="34" t="s">
        <v>74</v>
      </c>
      <c r="I570" s="70">
        <v>1</v>
      </c>
      <c r="J570" s="36">
        <v>112.72</v>
      </c>
      <c r="K570" s="36">
        <v>112.72</v>
      </c>
    </row>
    <row r="571" spans="2:11" ht="24" customHeight="1" x14ac:dyDescent="0.2">
      <c r="B571" s="71" t="s">
        <v>852</v>
      </c>
      <c r="C571" s="72" t="s">
        <v>915</v>
      </c>
      <c r="D571" s="71" t="s">
        <v>72</v>
      </c>
      <c r="E571" s="71" t="s">
        <v>916</v>
      </c>
      <c r="F571" s="400" t="s">
        <v>855</v>
      </c>
      <c r="G571" s="400"/>
      <c r="H571" s="73" t="s">
        <v>866</v>
      </c>
      <c r="I571" s="74">
        <v>0.44</v>
      </c>
      <c r="J571" s="75">
        <v>21.67</v>
      </c>
      <c r="K571" s="75">
        <v>9.5299999999999994</v>
      </c>
    </row>
    <row r="572" spans="2:11" ht="24" customHeight="1" x14ac:dyDescent="0.2">
      <c r="B572" s="71" t="s">
        <v>852</v>
      </c>
      <c r="C572" s="72" t="s">
        <v>896</v>
      </c>
      <c r="D572" s="71" t="s">
        <v>72</v>
      </c>
      <c r="E572" s="71" t="s">
        <v>897</v>
      </c>
      <c r="F572" s="400" t="s">
        <v>855</v>
      </c>
      <c r="G572" s="400"/>
      <c r="H572" s="73" t="s">
        <v>866</v>
      </c>
      <c r="I572" s="74">
        <v>0.2</v>
      </c>
      <c r="J572" s="75">
        <v>16.940000000000001</v>
      </c>
      <c r="K572" s="75">
        <v>3.38</v>
      </c>
    </row>
    <row r="573" spans="2:11" ht="24" customHeight="1" x14ac:dyDescent="0.2">
      <c r="B573" s="80" t="s">
        <v>884</v>
      </c>
      <c r="C573" s="81" t="s">
        <v>1079</v>
      </c>
      <c r="D573" s="80" t="s">
        <v>72</v>
      </c>
      <c r="E573" s="80" t="s">
        <v>1080</v>
      </c>
      <c r="F573" s="401" t="s">
        <v>887</v>
      </c>
      <c r="G573" s="401"/>
      <c r="H573" s="82" t="s">
        <v>175</v>
      </c>
      <c r="I573" s="83">
        <v>8.6199999999999992</v>
      </c>
      <c r="J573" s="84">
        <v>1.96</v>
      </c>
      <c r="K573" s="84">
        <v>16.89</v>
      </c>
    </row>
    <row r="574" spans="2:11" ht="24" customHeight="1" x14ac:dyDescent="0.2">
      <c r="B574" s="80" t="s">
        <v>884</v>
      </c>
      <c r="C574" s="81" t="s">
        <v>1081</v>
      </c>
      <c r="D574" s="80" t="s">
        <v>72</v>
      </c>
      <c r="E574" s="80" t="s">
        <v>1082</v>
      </c>
      <c r="F574" s="401" t="s">
        <v>887</v>
      </c>
      <c r="G574" s="401"/>
      <c r="H574" s="82" t="s">
        <v>74</v>
      </c>
      <c r="I574" s="83">
        <v>1.07</v>
      </c>
      <c r="J574" s="84">
        <v>77.010000000000005</v>
      </c>
      <c r="K574" s="84">
        <v>82.4</v>
      </c>
    </row>
    <row r="575" spans="2:11" ht="24" customHeight="1" x14ac:dyDescent="0.2">
      <c r="B575" s="80" t="s">
        <v>884</v>
      </c>
      <c r="C575" s="81" t="s">
        <v>1083</v>
      </c>
      <c r="D575" s="80" t="s">
        <v>72</v>
      </c>
      <c r="E575" s="80" t="s">
        <v>1084</v>
      </c>
      <c r="F575" s="401" t="s">
        <v>887</v>
      </c>
      <c r="G575" s="401"/>
      <c r="H575" s="82" t="s">
        <v>175</v>
      </c>
      <c r="I575" s="83">
        <v>0.14000000000000001</v>
      </c>
      <c r="J575" s="84">
        <v>3.75</v>
      </c>
      <c r="K575" s="84">
        <v>0.52</v>
      </c>
    </row>
    <row r="576" spans="2:11" x14ac:dyDescent="0.2">
      <c r="B576" s="76"/>
      <c r="C576" s="76"/>
      <c r="D576" s="76"/>
      <c r="E576" s="76"/>
      <c r="F576" s="76" t="s">
        <v>858</v>
      </c>
      <c r="G576" s="77">
        <v>4.5828491749941902</v>
      </c>
      <c r="H576" s="76" t="s">
        <v>859</v>
      </c>
      <c r="I576" s="77">
        <v>5.28</v>
      </c>
      <c r="J576" s="76" t="s">
        <v>860</v>
      </c>
      <c r="K576" s="77">
        <v>9.86</v>
      </c>
    </row>
    <row r="577" spans="2:11" ht="30" customHeight="1" thickBot="1" x14ac:dyDescent="0.25">
      <c r="B577" s="37"/>
      <c r="C577" s="37"/>
      <c r="D577" s="37"/>
      <c r="E577" s="37"/>
      <c r="F577" s="37"/>
      <c r="G577" s="37"/>
      <c r="H577" s="37" t="s">
        <v>861</v>
      </c>
      <c r="I577" s="78">
        <v>272.26</v>
      </c>
      <c r="J577" s="37" t="s">
        <v>862</v>
      </c>
      <c r="K577" s="38">
        <v>30689.14</v>
      </c>
    </row>
    <row r="578" spans="2:11" ht="0.95" customHeight="1" thickTop="1" x14ac:dyDescent="0.2">
      <c r="B578" s="79"/>
      <c r="C578" s="79"/>
      <c r="D578" s="79"/>
      <c r="E578" s="79"/>
      <c r="F578" s="79"/>
      <c r="G578" s="79"/>
      <c r="H578" s="79"/>
      <c r="I578" s="79"/>
      <c r="J578" s="79"/>
      <c r="K578" s="79"/>
    </row>
    <row r="579" spans="2:11" ht="24" customHeight="1" x14ac:dyDescent="0.2">
      <c r="B579" s="30" t="s">
        <v>278</v>
      </c>
      <c r="C579" s="30"/>
      <c r="D579" s="30"/>
      <c r="E579" s="30" t="s">
        <v>279</v>
      </c>
      <c r="F579" s="30"/>
      <c r="G579" s="397"/>
      <c r="H579" s="397"/>
      <c r="I579" s="31"/>
      <c r="J579" s="30"/>
      <c r="K579" s="32">
        <v>1072.24</v>
      </c>
    </row>
    <row r="580" spans="2:11" ht="18" customHeight="1" x14ac:dyDescent="0.2">
      <c r="B580" s="27" t="s">
        <v>280</v>
      </c>
      <c r="C580" s="29" t="s">
        <v>50</v>
      </c>
      <c r="D580" s="27" t="s">
        <v>51</v>
      </c>
      <c r="E580" s="27" t="s">
        <v>2</v>
      </c>
      <c r="F580" s="398" t="s">
        <v>849</v>
      </c>
      <c r="G580" s="398"/>
      <c r="H580" s="28" t="s">
        <v>52</v>
      </c>
      <c r="I580" s="29" t="s">
        <v>53</v>
      </c>
      <c r="J580" s="29" t="s">
        <v>54</v>
      </c>
      <c r="K580" s="29" t="s">
        <v>3</v>
      </c>
    </row>
    <row r="581" spans="2:11" ht="24" customHeight="1" x14ac:dyDescent="0.2">
      <c r="B581" s="33" t="s">
        <v>850</v>
      </c>
      <c r="C581" s="35" t="s">
        <v>281</v>
      </c>
      <c r="D581" s="33" t="s">
        <v>72</v>
      </c>
      <c r="E581" s="33" t="s">
        <v>282</v>
      </c>
      <c r="F581" s="399" t="s">
        <v>1046</v>
      </c>
      <c r="G581" s="399"/>
      <c r="H581" s="34" t="s">
        <v>122</v>
      </c>
      <c r="I581" s="70">
        <v>1</v>
      </c>
      <c r="J581" s="36">
        <v>82.48</v>
      </c>
      <c r="K581" s="36">
        <v>82.48</v>
      </c>
    </row>
    <row r="582" spans="2:11" ht="24" customHeight="1" x14ac:dyDescent="0.2">
      <c r="B582" s="71" t="s">
        <v>852</v>
      </c>
      <c r="C582" s="72" t="s">
        <v>1085</v>
      </c>
      <c r="D582" s="71" t="s">
        <v>72</v>
      </c>
      <c r="E582" s="71" t="s">
        <v>1086</v>
      </c>
      <c r="F582" s="400" t="s">
        <v>855</v>
      </c>
      <c r="G582" s="400"/>
      <c r="H582" s="73" t="s">
        <v>866</v>
      </c>
      <c r="I582" s="74">
        <v>0.54700000000000004</v>
      </c>
      <c r="J582" s="75">
        <v>22.21</v>
      </c>
      <c r="K582" s="75">
        <v>12.14</v>
      </c>
    </row>
    <row r="583" spans="2:11" ht="24" customHeight="1" x14ac:dyDescent="0.2">
      <c r="B583" s="71" t="s">
        <v>852</v>
      </c>
      <c r="C583" s="72" t="s">
        <v>896</v>
      </c>
      <c r="D583" s="71" t="s">
        <v>72</v>
      </c>
      <c r="E583" s="71" t="s">
        <v>897</v>
      </c>
      <c r="F583" s="400" t="s">
        <v>855</v>
      </c>
      <c r="G583" s="400"/>
      <c r="H583" s="73" t="s">
        <v>866</v>
      </c>
      <c r="I583" s="74">
        <v>0.27300000000000002</v>
      </c>
      <c r="J583" s="75">
        <v>16.940000000000001</v>
      </c>
      <c r="K583" s="75">
        <v>4.62</v>
      </c>
    </row>
    <row r="584" spans="2:11" ht="24" customHeight="1" x14ac:dyDescent="0.2">
      <c r="B584" s="80" t="s">
        <v>884</v>
      </c>
      <c r="C584" s="81" t="s">
        <v>1079</v>
      </c>
      <c r="D584" s="80" t="s">
        <v>72</v>
      </c>
      <c r="E584" s="80" t="s">
        <v>1080</v>
      </c>
      <c r="F584" s="401" t="s">
        <v>887</v>
      </c>
      <c r="G584" s="401"/>
      <c r="H584" s="82" t="s">
        <v>175</v>
      </c>
      <c r="I584" s="83">
        <v>1.29</v>
      </c>
      <c r="J584" s="84">
        <v>1.96</v>
      </c>
      <c r="K584" s="84">
        <v>2.52</v>
      </c>
    </row>
    <row r="585" spans="2:11" ht="36" customHeight="1" x14ac:dyDescent="0.2">
      <c r="B585" s="80" t="s">
        <v>884</v>
      </c>
      <c r="C585" s="81" t="s">
        <v>1087</v>
      </c>
      <c r="D585" s="80" t="s">
        <v>72</v>
      </c>
      <c r="E585" s="80" t="s">
        <v>1088</v>
      </c>
      <c r="F585" s="401" t="s">
        <v>887</v>
      </c>
      <c r="G585" s="401"/>
      <c r="H585" s="82" t="s">
        <v>122</v>
      </c>
      <c r="I585" s="83">
        <v>1</v>
      </c>
      <c r="J585" s="84">
        <v>63.2</v>
      </c>
      <c r="K585" s="84">
        <v>63.2</v>
      </c>
    </row>
    <row r="586" spans="2:11" x14ac:dyDescent="0.2">
      <c r="B586" s="76"/>
      <c r="C586" s="76"/>
      <c r="D586" s="76"/>
      <c r="E586" s="76"/>
      <c r="F586" s="76" t="s">
        <v>858</v>
      </c>
      <c r="G586" s="77">
        <v>5.9725772716709269</v>
      </c>
      <c r="H586" s="76" t="s">
        <v>859</v>
      </c>
      <c r="I586" s="77">
        <v>6.88</v>
      </c>
      <c r="J586" s="76" t="s">
        <v>860</v>
      </c>
      <c r="K586" s="77">
        <v>12.85</v>
      </c>
    </row>
    <row r="587" spans="2:11" ht="30" customHeight="1" thickBot="1" x14ac:dyDescent="0.25">
      <c r="B587" s="37"/>
      <c r="C587" s="37"/>
      <c r="D587" s="37"/>
      <c r="E587" s="37"/>
      <c r="F587" s="37"/>
      <c r="G587" s="37"/>
      <c r="H587" s="37" t="s">
        <v>861</v>
      </c>
      <c r="I587" s="78">
        <v>13</v>
      </c>
      <c r="J587" s="37" t="s">
        <v>862</v>
      </c>
      <c r="K587" s="38">
        <v>1072.24</v>
      </c>
    </row>
    <row r="588" spans="2:11" ht="0.95" customHeight="1" thickTop="1" x14ac:dyDescent="0.2">
      <c r="B588" s="79"/>
      <c r="C588" s="79"/>
      <c r="D588" s="79"/>
      <c r="E588" s="79"/>
      <c r="F588" s="79"/>
      <c r="G588" s="79"/>
      <c r="H588" s="79"/>
      <c r="I588" s="79"/>
      <c r="J588" s="79"/>
      <c r="K588" s="79"/>
    </row>
    <row r="589" spans="2:11" ht="24" customHeight="1" x14ac:dyDescent="0.2">
      <c r="B589" s="30" t="s">
        <v>20</v>
      </c>
      <c r="C589" s="30"/>
      <c r="D589" s="30"/>
      <c r="E589" s="30" t="s">
        <v>21</v>
      </c>
      <c r="F589" s="30"/>
      <c r="G589" s="397"/>
      <c r="H589" s="397"/>
      <c r="I589" s="31"/>
      <c r="J589" s="30"/>
      <c r="K589" s="32"/>
    </row>
    <row r="590" spans="2:11" ht="24" customHeight="1" x14ac:dyDescent="0.2">
      <c r="B590" s="30" t="s">
        <v>283</v>
      </c>
      <c r="C590" s="30"/>
      <c r="D590" s="30"/>
      <c r="E590" s="30" t="s">
        <v>284</v>
      </c>
      <c r="F590" s="30"/>
      <c r="G590" s="397"/>
      <c r="H590" s="397"/>
      <c r="I590" s="31"/>
      <c r="J590" s="30"/>
      <c r="K590" s="32">
        <v>29937.01</v>
      </c>
    </row>
    <row r="591" spans="2:11" ht="18" customHeight="1" x14ac:dyDescent="0.2">
      <c r="B591" s="27" t="s">
        <v>285</v>
      </c>
      <c r="C591" s="29" t="s">
        <v>50</v>
      </c>
      <c r="D591" s="27" t="s">
        <v>51</v>
      </c>
      <c r="E591" s="27" t="s">
        <v>2</v>
      </c>
      <c r="F591" s="398" t="s">
        <v>849</v>
      </c>
      <c r="G591" s="398"/>
      <c r="H591" s="28" t="s">
        <v>52</v>
      </c>
      <c r="I591" s="29" t="s">
        <v>53</v>
      </c>
      <c r="J591" s="29" t="s">
        <v>54</v>
      </c>
      <c r="K591" s="29" t="s">
        <v>3</v>
      </c>
    </row>
    <row r="592" spans="2:11" ht="48" customHeight="1" x14ac:dyDescent="0.2">
      <c r="B592" s="33" t="s">
        <v>850</v>
      </c>
      <c r="C592" s="35" t="s">
        <v>286</v>
      </c>
      <c r="D592" s="33" t="s">
        <v>72</v>
      </c>
      <c r="E592" s="33" t="s">
        <v>287</v>
      </c>
      <c r="F592" s="399" t="s">
        <v>1054</v>
      </c>
      <c r="G592" s="399"/>
      <c r="H592" s="34" t="s">
        <v>74</v>
      </c>
      <c r="I592" s="70">
        <v>1</v>
      </c>
      <c r="J592" s="36">
        <v>3.53</v>
      </c>
      <c r="K592" s="36">
        <v>3.53</v>
      </c>
    </row>
    <row r="593" spans="2:11" ht="36" customHeight="1" x14ac:dyDescent="0.2">
      <c r="B593" s="71" t="s">
        <v>852</v>
      </c>
      <c r="C593" s="72" t="s">
        <v>1089</v>
      </c>
      <c r="D593" s="71" t="s">
        <v>72</v>
      </c>
      <c r="E593" s="71" t="s">
        <v>1090</v>
      </c>
      <c r="F593" s="400" t="s">
        <v>855</v>
      </c>
      <c r="G593" s="400"/>
      <c r="H593" s="73" t="s">
        <v>97</v>
      </c>
      <c r="I593" s="74">
        <v>4.1999999999999997E-3</v>
      </c>
      <c r="J593" s="75">
        <v>477.17</v>
      </c>
      <c r="K593" s="75">
        <v>2</v>
      </c>
    </row>
    <row r="594" spans="2:11" ht="24" customHeight="1" x14ac:dyDescent="0.2">
      <c r="B594" s="71" t="s">
        <v>852</v>
      </c>
      <c r="C594" s="72" t="s">
        <v>911</v>
      </c>
      <c r="D594" s="71" t="s">
        <v>72</v>
      </c>
      <c r="E594" s="71" t="s">
        <v>912</v>
      </c>
      <c r="F594" s="400" t="s">
        <v>855</v>
      </c>
      <c r="G594" s="400"/>
      <c r="H594" s="73" t="s">
        <v>866</v>
      </c>
      <c r="I594" s="74">
        <v>7.0000000000000007E-2</v>
      </c>
      <c r="J594" s="75">
        <v>20.3</v>
      </c>
      <c r="K594" s="75">
        <v>1.42</v>
      </c>
    </row>
    <row r="595" spans="2:11" ht="24" customHeight="1" x14ac:dyDescent="0.2">
      <c r="B595" s="71" t="s">
        <v>852</v>
      </c>
      <c r="C595" s="72" t="s">
        <v>896</v>
      </c>
      <c r="D595" s="71" t="s">
        <v>72</v>
      </c>
      <c r="E595" s="71" t="s">
        <v>897</v>
      </c>
      <c r="F595" s="400" t="s">
        <v>855</v>
      </c>
      <c r="G595" s="400"/>
      <c r="H595" s="73" t="s">
        <v>866</v>
      </c>
      <c r="I595" s="74">
        <v>7.0000000000000001E-3</v>
      </c>
      <c r="J595" s="75">
        <v>16.940000000000001</v>
      </c>
      <c r="K595" s="75">
        <v>0.11</v>
      </c>
    </row>
    <row r="596" spans="2:11" x14ac:dyDescent="0.2">
      <c r="B596" s="76"/>
      <c r="C596" s="76"/>
      <c r="D596" s="76"/>
      <c r="E596" s="76"/>
      <c r="F596" s="76" t="s">
        <v>858</v>
      </c>
      <c r="G596" s="77">
        <v>0.64141296769695566</v>
      </c>
      <c r="H596" s="76" t="s">
        <v>859</v>
      </c>
      <c r="I596" s="77">
        <v>0.74</v>
      </c>
      <c r="J596" s="76" t="s">
        <v>860</v>
      </c>
      <c r="K596" s="77">
        <v>1.38</v>
      </c>
    </row>
    <row r="597" spans="2:11" ht="30" customHeight="1" thickBot="1" x14ac:dyDescent="0.25">
      <c r="B597" s="37"/>
      <c r="C597" s="37"/>
      <c r="D597" s="37"/>
      <c r="E597" s="37"/>
      <c r="F597" s="37"/>
      <c r="G597" s="37"/>
      <c r="H597" s="37" t="s">
        <v>861</v>
      </c>
      <c r="I597" s="78">
        <v>805.77</v>
      </c>
      <c r="J597" s="37" t="s">
        <v>862</v>
      </c>
      <c r="K597" s="38">
        <v>2844.36</v>
      </c>
    </row>
    <row r="598" spans="2:11" ht="0.95" customHeight="1" thickTop="1" x14ac:dyDescent="0.2">
      <c r="B598" s="79"/>
      <c r="C598" s="79"/>
      <c r="D598" s="79"/>
      <c r="E598" s="79"/>
      <c r="F598" s="79"/>
      <c r="G598" s="79"/>
      <c r="H598" s="79"/>
      <c r="I598" s="79"/>
      <c r="J598" s="79"/>
      <c r="K598" s="79"/>
    </row>
    <row r="599" spans="2:11" ht="18" customHeight="1" x14ac:dyDescent="0.2">
      <c r="B599" s="27" t="s">
        <v>288</v>
      </c>
      <c r="C599" s="29" t="s">
        <v>50</v>
      </c>
      <c r="D599" s="27" t="s">
        <v>51</v>
      </c>
      <c r="E599" s="27" t="s">
        <v>2</v>
      </c>
      <c r="F599" s="398" t="s">
        <v>849</v>
      </c>
      <c r="G599" s="398"/>
      <c r="H599" s="28" t="s">
        <v>52</v>
      </c>
      <c r="I599" s="29" t="s">
        <v>53</v>
      </c>
      <c r="J599" s="29" t="s">
        <v>54</v>
      </c>
      <c r="K599" s="29" t="s">
        <v>3</v>
      </c>
    </row>
    <row r="600" spans="2:11" ht="60" customHeight="1" x14ac:dyDescent="0.2">
      <c r="B600" s="33" t="s">
        <v>850</v>
      </c>
      <c r="C600" s="35" t="s">
        <v>289</v>
      </c>
      <c r="D600" s="33" t="s">
        <v>72</v>
      </c>
      <c r="E600" s="33" t="s">
        <v>290</v>
      </c>
      <c r="F600" s="399" t="s">
        <v>1054</v>
      </c>
      <c r="G600" s="399"/>
      <c r="H600" s="34" t="s">
        <v>74</v>
      </c>
      <c r="I600" s="70">
        <v>1</v>
      </c>
      <c r="J600" s="36">
        <v>32.57</v>
      </c>
      <c r="K600" s="36">
        <v>32.57</v>
      </c>
    </row>
    <row r="601" spans="2:11" ht="48" customHeight="1" x14ac:dyDescent="0.2">
      <c r="B601" s="71" t="s">
        <v>852</v>
      </c>
      <c r="C601" s="72" t="s">
        <v>1006</v>
      </c>
      <c r="D601" s="71" t="s">
        <v>72</v>
      </c>
      <c r="E601" s="71" t="s">
        <v>1007</v>
      </c>
      <c r="F601" s="400" t="s">
        <v>855</v>
      </c>
      <c r="G601" s="400"/>
      <c r="H601" s="73" t="s">
        <v>97</v>
      </c>
      <c r="I601" s="74">
        <v>3.7600000000000001E-2</v>
      </c>
      <c r="J601" s="75">
        <v>458.26</v>
      </c>
      <c r="K601" s="75">
        <v>17.23</v>
      </c>
    </row>
    <row r="602" spans="2:11" ht="24" customHeight="1" x14ac:dyDescent="0.2">
      <c r="B602" s="71" t="s">
        <v>852</v>
      </c>
      <c r="C602" s="72" t="s">
        <v>911</v>
      </c>
      <c r="D602" s="71" t="s">
        <v>72</v>
      </c>
      <c r="E602" s="71" t="s">
        <v>912</v>
      </c>
      <c r="F602" s="400" t="s">
        <v>855</v>
      </c>
      <c r="G602" s="400"/>
      <c r="H602" s="73" t="s">
        <v>866</v>
      </c>
      <c r="I602" s="74">
        <v>0.57999999999999996</v>
      </c>
      <c r="J602" s="75">
        <v>20.3</v>
      </c>
      <c r="K602" s="75">
        <v>11.77</v>
      </c>
    </row>
    <row r="603" spans="2:11" ht="24" customHeight="1" x14ac:dyDescent="0.2">
      <c r="B603" s="71" t="s">
        <v>852</v>
      </c>
      <c r="C603" s="72" t="s">
        <v>896</v>
      </c>
      <c r="D603" s="71" t="s">
        <v>72</v>
      </c>
      <c r="E603" s="71" t="s">
        <v>897</v>
      </c>
      <c r="F603" s="400" t="s">
        <v>855</v>
      </c>
      <c r="G603" s="400"/>
      <c r="H603" s="73" t="s">
        <v>866</v>
      </c>
      <c r="I603" s="74">
        <v>0.21099999999999999</v>
      </c>
      <c r="J603" s="75">
        <v>16.940000000000001</v>
      </c>
      <c r="K603" s="75">
        <v>3.57</v>
      </c>
    </row>
    <row r="604" spans="2:11" x14ac:dyDescent="0.2">
      <c r="B604" s="76"/>
      <c r="C604" s="76"/>
      <c r="D604" s="76"/>
      <c r="E604" s="76"/>
      <c r="F604" s="76" t="s">
        <v>858</v>
      </c>
      <c r="G604" s="77">
        <v>6.3490587961887055</v>
      </c>
      <c r="H604" s="76" t="s">
        <v>859</v>
      </c>
      <c r="I604" s="77">
        <v>7.31</v>
      </c>
      <c r="J604" s="76" t="s">
        <v>860</v>
      </c>
      <c r="K604" s="77">
        <v>13.66</v>
      </c>
    </row>
    <row r="605" spans="2:11" ht="30" customHeight="1" thickBot="1" x14ac:dyDescent="0.25">
      <c r="B605" s="37"/>
      <c r="C605" s="37"/>
      <c r="D605" s="37"/>
      <c r="E605" s="37"/>
      <c r="F605" s="37"/>
      <c r="G605" s="37"/>
      <c r="H605" s="37" t="s">
        <v>861</v>
      </c>
      <c r="I605" s="78">
        <v>320.29000000000002</v>
      </c>
      <c r="J605" s="37" t="s">
        <v>862</v>
      </c>
      <c r="K605" s="38">
        <v>10431.84</v>
      </c>
    </row>
    <row r="606" spans="2:11" ht="0.95" customHeight="1" thickTop="1" x14ac:dyDescent="0.2">
      <c r="B606" s="79"/>
      <c r="C606" s="79"/>
      <c r="D606" s="79"/>
      <c r="E606" s="79"/>
      <c r="F606" s="79"/>
      <c r="G606" s="79"/>
      <c r="H606" s="79"/>
      <c r="I606" s="79"/>
      <c r="J606" s="79"/>
      <c r="K606" s="79"/>
    </row>
    <row r="607" spans="2:11" ht="18" customHeight="1" x14ac:dyDescent="0.2">
      <c r="B607" s="27" t="s">
        <v>291</v>
      </c>
      <c r="C607" s="29" t="s">
        <v>50</v>
      </c>
      <c r="D607" s="27" t="s">
        <v>51</v>
      </c>
      <c r="E607" s="27" t="s">
        <v>2</v>
      </c>
      <c r="F607" s="398" t="s">
        <v>849</v>
      </c>
      <c r="G607" s="398"/>
      <c r="H607" s="28" t="s">
        <v>52</v>
      </c>
      <c r="I607" s="29" t="s">
        <v>53</v>
      </c>
      <c r="J607" s="29" t="s">
        <v>54</v>
      </c>
      <c r="K607" s="29" t="s">
        <v>3</v>
      </c>
    </row>
    <row r="608" spans="2:11" ht="48" customHeight="1" x14ac:dyDescent="0.2">
      <c r="B608" s="33" t="s">
        <v>850</v>
      </c>
      <c r="C608" s="35" t="s">
        <v>292</v>
      </c>
      <c r="D608" s="33" t="s">
        <v>72</v>
      </c>
      <c r="E608" s="33" t="s">
        <v>293</v>
      </c>
      <c r="F608" s="399" t="s">
        <v>1054</v>
      </c>
      <c r="G608" s="399"/>
      <c r="H608" s="34" t="s">
        <v>74</v>
      </c>
      <c r="I608" s="70">
        <v>1</v>
      </c>
      <c r="J608" s="36">
        <v>33.61</v>
      </c>
      <c r="K608" s="36">
        <v>33.61</v>
      </c>
    </row>
    <row r="609" spans="2:11" ht="48" customHeight="1" x14ac:dyDescent="0.2">
      <c r="B609" s="71" t="s">
        <v>852</v>
      </c>
      <c r="C609" s="72" t="s">
        <v>1091</v>
      </c>
      <c r="D609" s="71" t="s">
        <v>72</v>
      </c>
      <c r="E609" s="71" t="s">
        <v>1092</v>
      </c>
      <c r="F609" s="400" t="s">
        <v>855</v>
      </c>
      <c r="G609" s="400"/>
      <c r="H609" s="73" t="s">
        <v>97</v>
      </c>
      <c r="I609" s="74">
        <v>3.7600000000000001E-2</v>
      </c>
      <c r="J609" s="75">
        <v>563.45000000000005</v>
      </c>
      <c r="K609" s="75">
        <v>21.18</v>
      </c>
    </row>
    <row r="610" spans="2:11" ht="24" customHeight="1" x14ac:dyDescent="0.2">
      <c r="B610" s="71" t="s">
        <v>852</v>
      </c>
      <c r="C610" s="72" t="s">
        <v>911</v>
      </c>
      <c r="D610" s="71" t="s">
        <v>72</v>
      </c>
      <c r="E610" s="71" t="s">
        <v>912</v>
      </c>
      <c r="F610" s="400" t="s">
        <v>855</v>
      </c>
      <c r="G610" s="400"/>
      <c r="H610" s="73" t="s">
        <v>866</v>
      </c>
      <c r="I610" s="74">
        <v>0.47</v>
      </c>
      <c r="J610" s="75">
        <v>20.3</v>
      </c>
      <c r="K610" s="75">
        <v>9.5399999999999991</v>
      </c>
    </row>
    <row r="611" spans="2:11" ht="24" customHeight="1" x14ac:dyDescent="0.2">
      <c r="B611" s="71" t="s">
        <v>852</v>
      </c>
      <c r="C611" s="72" t="s">
        <v>896</v>
      </c>
      <c r="D611" s="71" t="s">
        <v>72</v>
      </c>
      <c r="E611" s="71" t="s">
        <v>897</v>
      </c>
      <c r="F611" s="400" t="s">
        <v>855</v>
      </c>
      <c r="G611" s="400"/>
      <c r="H611" s="73" t="s">
        <v>866</v>
      </c>
      <c r="I611" s="74">
        <v>0.17100000000000001</v>
      </c>
      <c r="J611" s="75">
        <v>16.940000000000001</v>
      </c>
      <c r="K611" s="75">
        <v>2.89</v>
      </c>
    </row>
    <row r="612" spans="2:11" x14ac:dyDescent="0.2">
      <c r="B612" s="76"/>
      <c r="C612" s="76"/>
      <c r="D612" s="76"/>
      <c r="E612" s="76"/>
      <c r="F612" s="76" t="s">
        <v>858</v>
      </c>
      <c r="G612" s="77">
        <v>6.7162444805949342</v>
      </c>
      <c r="H612" s="76" t="s">
        <v>859</v>
      </c>
      <c r="I612" s="77">
        <v>7.73</v>
      </c>
      <c r="J612" s="76" t="s">
        <v>860</v>
      </c>
      <c r="K612" s="77">
        <v>14.45</v>
      </c>
    </row>
    <row r="613" spans="2:11" ht="30" customHeight="1" thickBot="1" x14ac:dyDescent="0.25">
      <c r="B613" s="37"/>
      <c r="C613" s="37"/>
      <c r="D613" s="37"/>
      <c r="E613" s="37"/>
      <c r="F613" s="37"/>
      <c r="G613" s="37"/>
      <c r="H613" s="37" t="s">
        <v>861</v>
      </c>
      <c r="I613" s="78">
        <v>495.71</v>
      </c>
      <c r="J613" s="37" t="s">
        <v>862</v>
      </c>
      <c r="K613" s="38">
        <v>16660.810000000001</v>
      </c>
    </row>
    <row r="614" spans="2:11" ht="0.95" customHeight="1" thickTop="1" x14ac:dyDescent="0.2">
      <c r="B614" s="79"/>
      <c r="C614" s="79"/>
      <c r="D614" s="79"/>
      <c r="E614" s="79"/>
      <c r="F614" s="79"/>
      <c r="G614" s="79"/>
      <c r="H614" s="79"/>
      <c r="I614" s="79"/>
      <c r="J614" s="79"/>
      <c r="K614" s="79"/>
    </row>
    <row r="615" spans="2:11" ht="24" customHeight="1" x14ac:dyDescent="0.2">
      <c r="B615" s="30" t="s">
        <v>294</v>
      </c>
      <c r="C615" s="30"/>
      <c r="D615" s="30"/>
      <c r="E615" s="30" t="s">
        <v>295</v>
      </c>
      <c r="F615" s="30"/>
      <c r="G615" s="397"/>
      <c r="H615" s="397"/>
      <c r="I615" s="31"/>
      <c r="J615" s="30"/>
      <c r="K615" s="32">
        <v>18096.61</v>
      </c>
    </row>
    <row r="616" spans="2:11" ht="18" customHeight="1" x14ac:dyDescent="0.2">
      <c r="B616" s="27" t="s">
        <v>296</v>
      </c>
      <c r="C616" s="29" t="s">
        <v>50</v>
      </c>
      <c r="D616" s="27" t="s">
        <v>51</v>
      </c>
      <c r="E616" s="27" t="s">
        <v>2</v>
      </c>
      <c r="F616" s="398" t="s">
        <v>849</v>
      </c>
      <c r="G616" s="398"/>
      <c r="H616" s="28" t="s">
        <v>52</v>
      </c>
      <c r="I616" s="29" t="s">
        <v>53</v>
      </c>
      <c r="J616" s="29" t="s">
        <v>54</v>
      </c>
      <c r="K616" s="29" t="s">
        <v>3</v>
      </c>
    </row>
    <row r="617" spans="2:11" ht="36" customHeight="1" x14ac:dyDescent="0.2">
      <c r="B617" s="33" t="s">
        <v>850</v>
      </c>
      <c r="C617" s="35" t="s">
        <v>297</v>
      </c>
      <c r="D617" s="33" t="s">
        <v>72</v>
      </c>
      <c r="E617" s="33" t="s">
        <v>298</v>
      </c>
      <c r="F617" s="399" t="s">
        <v>1093</v>
      </c>
      <c r="G617" s="399"/>
      <c r="H617" s="34" t="s">
        <v>74</v>
      </c>
      <c r="I617" s="70">
        <v>1</v>
      </c>
      <c r="J617" s="36">
        <v>34.590000000000003</v>
      </c>
      <c r="K617" s="36">
        <v>34.590000000000003</v>
      </c>
    </row>
    <row r="618" spans="2:11" ht="48" customHeight="1" x14ac:dyDescent="0.2">
      <c r="B618" s="71" t="s">
        <v>852</v>
      </c>
      <c r="C618" s="72" t="s">
        <v>1094</v>
      </c>
      <c r="D618" s="71" t="s">
        <v>72</v>
      </c>
      <c r="E618" s="71" t="s">
        <v>1095</v>
      </c>
      <c r="F618" s="400" t="s">
        <v>855</v>
      </c>
      <c r="G618" s="400"/>
      <c r="H618" s="73" t="s">
        <v>97</v>
      </c>
      <c r="I618" s="74">
        <v>2.5000000000000001E-2</v>
      </c>
      <c r="J618" s="75">
        <v>474.74</v>
      </c>
      <c r="K618" s="75">
        <v>11.86</v>
      </c>
    </row>
    <row r="619" spans="2:11" ht="24" customHeight="1" x14ac:dyDescent="0.2">
      <c r="B619" s="71" t="s">
        <v>852</v>
      </c>
      <c r="C619" s="72" t="s">
        <v>911</v>
      </c>
      <c r="D619" s="71" t="s">
        <v>72</v>
      </c>
      <c r="E619" s="71" t="s">
        <v>912</v>
      </c>
      <c r="F619" s="400" t="s">
        <v>855</v>
      </c>
      <c r="G619" s="400"/>
      <c r="H619" s="73" t="s">
        <v>866</v>
      </c>
      <c r="I619" s="74">
        <v>0.86699999999999999</v>
      </c>
      <c r="J619" s="75">
        <v>20.3</v>
      </c>
      <c r="K619" s="75">
        <v>17.600000000000001</v>
      </c>
    </row>
    <row r="620" spans="2:11" ht="24" customHeight="1" x14ac:dyDescent="0.2">
      <c r="B620" s="71" t="s">
        <v>852</v>
      </c>
      <c r="C620" s="72" t="s">
        <v>896</v>
      </c>
      <c r="D620" s="71" t="s">
        <v>72</v>
      </c>
      <c r="E620" s="71" t="s">
        <v>897</v>
      </c>
      <c r="F620" s="400" t="s">
        <v>855</v>
      </c>
      <c r="G620" s="400"/>
      <c r="H620" s="73" t="s">
        <v>866</v>
      </c>
      <c r="I620" s="74">
        <v>0.17599999999999999</v>
      </c>
      <c r="J620" s="75">
        <v>16.940000000000001</v>
      </c>
      <c r="K620" s="75">
        <v>2.98</v>
      </c>
    </row>
    <row r="621" spans="2:11" ht="36" customHeight="1" x14ac:dyDescent="0.2">
      <c r="B621" s="80" t="s">
        <v>884</v>
      </c>
      <c r="C621" s="81" t="s">
        <v>1096</v>
      </c>
      <c r="D621" s="80" t="s">
        <v>72</v>
      </c>
      <c r="E621" s="80" t="s">
        <v>1097</v>
      </c>
      <c r="F621" s="401" t="s">
        <v>887</v>
      </c>
      <c r="G621" s="401"/>
      <c r="H621" s="82" t="s">
        <v>934</v>
      </c>
      <c r="I621" s="83">
        <v>0.38700000000000001</v>
      </c>
      <c r="J621" s="84">
        <v>5.57</v>
      </c>
      <c r="K621" s="84">
        <v>2.15</v>
      </c>
    </row>
    <row r="622" spans="2:11" x14ac:dyDescent="0.2">
      <c r="B622" s="76"/>
      <c r="C622" s="76"/>
      <c r="D622" s="76"/>
      <c r="E622" s="76"/>
      <c r="F622" s="76" t="s">
        <v>858</v>
      </c>
      <c r="G622" s="77">
        <v>7.9851266558215199</v>
      </c>
      <c r="H622" s="76" t="s">
        <v>859</v>
      </c>
      <c r="I622" s="77">
        <v>9.19</v>
      </c>
      <c r="J622" s="76" t="s">
        <v>860</v>
      </c>
      <c r="K622" s="77">
        <v>17.18</v>
      </c>
    </row>
    <row r="623" spans="2:11" ht="30" customHeight="1" thickBot="1" x14ac:dyDescent="0.25">
      <c r="B623" s="37"/>
      <c r="C623" s="37"/>
      <c r="D623" s="37"/>
      <c r="E623" s="37"/>
      <c r="F623" s="37"/>
      <c r="G623" s="37"/>
      <c r="H623" s="37" t="s">
        <v>861</v>
      </c>
      <c r="I623" s="78">
        <v>495.71</v>
      </c>
      <c r="J623" s="37" t="s">
        <v>862</v>
      </c>
      <c r="K623" s="38">
        <v>17146.599999999999</v>
      </c>
    </row>
    <row r="624" spans="2:11" ht="0.95" customHeight="1" thickTop="1" x14ac:dyDescent="0.2">
      <c r="B624" s="79"/>
      <c r="C624" s="79"/>
      <c r="D624" s="79"/>
      <c r="E624" s="79"/>
      <c r="F624" s="79"/>
      <c r="G624" s="79"/>
      <c r="H624" s="79"/>
      <c r="I624" s="79"/>
      <c r="J624" s="79"/>
      <c r="K624" s="79"/>
    </row>
    <row r="625" spans="2:11" ht="18" customHeight="1" x14ac:dyDescent="0.2">
      <c r="B625" s="27" t="s">
        <v>299</v>
      </c>
      <c r="C625" s="29" t="s">
        <v>50</v>
      </c>
      <c r="D625" s="27" t="s">
        <v>51</v>
      </c>
      <c r="E625" s="27" t="s">
        <v>2</v>
      </c>
      <c r="F625" s="398" t="s">
        <v>849</v>
      </c>
      <c r="G625" s="398"/>
      <c r="H625" s="28" t="s">
        <v>52</v>
      </c>
      <c r="I625" s="29" t="s">
        <v>53</v>
      </c>
      <c r="J625" s="29" t="s">
        <v>54</v>
      </c>
      <c r="K625" s="29" t="s">
        <v>3</v>
      </c>
    </row>
    <row r="626" spans="2:11" ht="36" customHeight="1" x14ac:dyDescent="0.2">
      <c r="B626" s="33" t="s">
        <v>850</v>
      </c>
      <c r="C626" s="35" t="s">
        <v>300</v>
      </c>
      <c r="D626" s="33" t="s">
        <v>72</v>
      </c>
      <c r="E626" s="33" t="s">
        <v>301</v>
      </c>
      <c r="F626" s="399" t="s">
        <v>1093</v>
      </c>
      <c r="G626" s="399"/>
      <c r="H626" s="34" t="s">
        <v>74</v>
      </c>
      <c r="I626" s="70">
        <v>1</v>
      </c>
      <c r="J626" s="36">
        <v>39.950000000000003</v>
      </c>
      <c r="K626" s="36">
        <v>39.950000000000003</v>
      </c>
    </row>
    <row r="627" spans="2:11" ht="36" customHeight="1" x14ac:dyDescent="0.2">
      <c r="B627" s="71" t="s">
        <v>852</v>
      </c>
      <c r="C627" s="72" t="s">
        <v>1098</v>
      </c>
      <c r="D627" s="71" t="s">
        <v>72</v>
      </c>
      <c r="E627" s="71" t="s">
        <v>1099</v>
      </c>
      <c r="F627" s="400" t="s">
        <v>855</v>
      </c>
      <c r="G627" s="400"/>
      <c r="H627" s="73" t="s">
        <v>97</v>
      </c>
      <c r="I627" s="74">
        <v>2.5000000000000001E-2</v>
      </c>
      <c r="J627" s="75">
        <v>611.26</v>
      </c>
      <c r="K627" s="75">
        <v>15.28</v>
      </c>
    </row>
    <row r="628" spans="2:11" ht="24" customHeight="1" x14ac:dyDescent="0.2">
      <c r="B628" s="71" t="s">
        <v>852</v>
      </c>
      <c r="C628" s="72" t="s">
        <v>911</v>
      </c>
      <c r="D628" s="71" t="s">
        <v>72</v>
      </c>
      <c r="E628" s="71" t="s">
        <v>912</v>
      </c>
      <c r="F628" s="400" t="s">
        <v>855</v>
      </c>
      <c r="G628" s="400"/>
      <c r="H628" s="73" t="s">
        <v>866</v>
      </c>
      <c r="I628" s="74">
        <v>0.97499999999999998</v>
      </c>
      <c r="J628" s="75">
        <v>20.3</v>
      </c>
      <c r="K628" s="75">
        <v>19.79</v>
      </c>
    </row>
    <row r="629" spans="2:11" ht="24" customHeight="1" x14ac:dyDescent="0.2">
      <c r="B629" s="71" t="s">
        <v>852</v>
      </c>
      <c r="C629" s="72" t="s">
        <v>896</v>
      </c>
      <c r="D629" s="71" t="s">
        <v>72</v>
      </c>
      <c r="E629" s="71" t="s">
        <v>897</v>
      </c>
      <c r="F629" s="400" t="s">
        <v>855</v>
      </c>
      <c r="G629" s="400"/>
      <c r="H629" s="73" t="s">
        <v>866</v>
      </c>
      <c r="I629" s="74">
        <v>0.19700000000000001</v>
      </c>
      <c r="J629" s="75">
        <v>16.940000000000001</v>
      </c>
      <c r="K629" s="75">
        <v>3.33</v>
      </c>
    </row>
    <row r="630" spans="2:11" ht="36" customHeight="1" x14ac:dyDescent="0.2">
      <c r="B630" s="80" t="s">
        <v>884</v>
      </c>
      <c r="C630" s="81" t="s">
        <v>1096</v>
      </c>
      <c r="D630" s="80" t="s">
        <v>72</v>
      </c>
      <c r="E630" s="80" t="s">
        <v>1097</v>
      </c>
      <c r="F630" s="401" t="s">
        <v>887</v>
      </c>
      <c r="G630" s="401"/>
      <c r="H630" s="82" t="s">
        <v>934</v>
      </c>
      <c r="I630" s="83">
        <v>0.28000000000000003</v>
      </c>
      <c r="J630" s="84">
        <v>5.57</v>
      </c>
      <c r="K630" s="84">
        <v>1.55</v>
      </c>
    </row>
    <row r="631" spans="2:11" x14ac:dyDescent="0.2">
      <c r="B631" s="76"/>
      <c r="C631" s="76"/>
      <c r="D631" s="76"/>
      <c r="E631" s="76"/>
      <c r="F631" s="76" t="s">
        <v>858</v>
      </c>
      <c r="G631" s="77">
        <v>8.7799209853590519</v>
      </c>
      <c r="H631" s="76" t="s">
        <v>859</v>
      </c>
      <c r="I631" s="77">
        <v>10.11</v>
      </c>
      <c r="J631" s="76" t="s">
        <v>860</v>
      </c>
      <c r="K631" s="77">
        <v>18.89</v>
      </c>
    </row>
    <row r="632" spans="2:11" ht="30" customHeight="1" thickBot="1" x14ac:dyDescent="0.25">
      <c r="B632" s="37"/>
      <c r="C632" s="37"/>
      <c r="D632" s="37"/>
      <c r="E632" s="37"/>
      <c r="F632" s="37"/>
      <c r="G632" s="37"/>
      <c r="H632" s="37" t="s">
        <v>861</v>
      </c>
      <c r="I632" s="78">
        <v>23.78</v>
      </c>
      <c r="J632" s="37" t="s">
        <v>862</v>
      </c>
      <c r="K632" s="38">
        <v>950.01</v>
      </c>
    </row>
    <row r="633" spans="2:11" ht="0.95" customHeight="1" thickTop="1" x14ac:dyDescent="0.2">
      <c r="B633" s="79"/>
      <c r="C633" s="79"/>
      <c r="D633" s="79"/>
      <c r="E633" s="79"/>
      <c r="F633" s="79"/>
      <c r="G633" s="79"/>
      <c r="H633" s="79"/>
      <c r="I633" s="79"/>
      <c r="J633" s="79"/>
      <c r="K633" s="79"/>
    </row>
    <row r="634" spans="2:11" ht="24" customHeight="1" x14ac:dyDescent="0.2">
      <c r="B634" s="30" t="s">
        <v>302</v>
      </c>
      <c r="C634" s="30"/>
      <c r="D634" s="30"/>
      <c r="E634" s="30" t="s">
        <v>303</v>
      </c>
      <c r="F634" s="30"/>
      <c r="G634" s="397"/>
      <c r="H634" s="397"/>
      <c r="I634" s="31"/>
      <c r="J634" s="30"/>
      <c r="K634" s="32">
        <v>16695.060000000001</v>
      </c>
    </row>
    <row r="635" spans="2:11" ht="18" customHeight="1" x14ac:dyDescent="0.2">
      <c r="B635" s="27" t="s">
        <v>304</v>
      </c>
      <c r="C635" s="29" t="s">
        <v>50</v>
      </c>
      <c r="D635" s="27" t="s">
        <v>51</v>
      </c>
      <c r="E635" s="27" t="s">
        <v>2</v>
      </c>
      <c r="F635" s="398" t="s">
        <v>849</v>
      </c>
      <c r="G635" s="398"/>
      <c r="H635" s="28" t="s">
        <v>52</v>
      </c>
      <c r="I635" s="29" t="s">
        <v>53</v>
      </c>
      <c r="J635" s="29" t="s">
        <v>54</v>
      </c>
      <c r="K635" s="29" t="s">
        <v>3</v>
      </c>
    </row>
    <row r="636" spans="2:11" ht="48" customHeight="1" x14ac:dyDescent="0.2">
      <c r="B636" s="33" t="s">
        <v>850</v>
      </c>
      <c r="C636" s="35" t="s">
        <v>305</v>
      </c>
      <c r="D636" s="33" t="s">
        <v>72</v>
      </c>
      <c r="E636" s="33" t="s">
        <v>306</v>
      </c>
      <c r="F636" s="399" t="s">
        <v>1054</v>
      </c>
      <c r="G636" s="399"/>
      <c r="H636" s="34" t="s">
        <v>74</v>
      </c>
      <c r="I636" s="70">
        <v>1</v>
      </c>
      <c r="J636" s="36">
        <v>48.77</v>
      </c>
      <c r="K636" s="36">
        <v>48.77</v>
      </c>
    </row>
    <row r="637" spans="2:11" ht="24" customHeight="1" x14ac:dyDescent="0.2">
      <c r="B637" s="71" t="s">
        <v>852</v>
      </c>
      <c r="C637" s="72" t="s">
        <v>915</v>
      </c>
      <c r="D637" s="71" t="s">
        <v>72</v>
      </c>
      <c r="E637" s="71" t="s">
        <v>916</v>
      </c>
      <c r="F637" s="400" t="s">
        <v>855</v>
      </c>
      <c r="G637" s="400"/>
      <c r="H637" s="73" t="s">
        <v>866</v>
      </c>
      <c r="I637" s="74">
        <v>0.61</v>
      </c>
      <c r="J637" s="75">
        <v>21.67</v>
      </c>
      <c r="K637" s="75">
        <v>13.21</v>
      </c>
    </row>
    <row r="638" spans="2:11" ht="24" customHeight="1" x14ac:dyDescent="0.2">
      <c r="B638" s="71" t="s">
        <v>852</v>
      </c>
      <c r="C638" s="72" t="s">
        <v>896</v>
      </c>
      <c r="D638" s="71" t="s">
        <v>72</v>
      </c>
      <c r="E638" s="71" t="s">
        <v>897</v>
      </c>
      <c r="F638" s="400" t="s">
        <v>855</v>
      </c>
      <c r="G638" s="400"/>
      <c r="H638" s="73" t="s">
        <v>866</v>
      </c>
      <c r="I638" s="74">
        <v>0.34</v>
      </c>
      <c r="J638" s="75">
        <v>16.940000000000001</v>
      </c>
      <c r="K638" s="75">
        <v>5.75</v>
      </c>
    </row>
    <row r="639" spans="2:11" ht="24" customHeight="1" x14ac:dyDescent="0.2">
      <c r="B639" s="80" t="s">
        <v>884</v>
      </c>
      <c r="C639" s="81" t="s">
        <v>1100</v>
      </c>
      <c r="D639" s="80" t="s">
        <v>72</v>
      </c>
      <c r="E639" s="80" t="s">
        <v>1101</v>
      </c>
      <c r="F639" s="401" t="s">
        <v>887</v>
      </c>
      <c r="G639" s="401"/>
      <c r="H639" s="82" t="s">
        <v>175</v>
      </c>
      <c r="I639" s="83">
        <v>4.8600000000000003</v>
      </c>
      <c r="J639" s="84">
        <v>0.64</v>
      </c>
      <c r="K639" s="84">
        <v>3.11</v>
      </c>
    </row>
    <row r="640" spans="2:11" ht="24" customHeight="1" x14ac:dyDescent="0.2">
      <c r="B640" s="80" t="s">
        <v>884</v>
      </c>
      <c r="C640" s="81" t="s">
        <v>1102</v>
      </c>
      <c r="D640" s="80" t="s">
        <v>72</v>
      </c>
      <c r="E640" s="80" t="s">
        <v>1103</v>
      </c>
      <c r="F640" s="401" t="s">
        <v>887</v>
      </c>
      <c r="G640" s="401"/>
      <c r="H640" s="82" t="s">
        <v>74</v>
      </c>
      <c r="I640" s="83">
        <v>1.07</v>
      </c>
      <c r="J640" s="84">
        <v>23.95</v>
      </c>
      <c r="K640" s="84">
        <v>25.62</v>
      </c>
    </row>
    <row r="641" spans="2:11" ht="24" customHeight="1" x14ac:dyDescent="0.2">
      <c r="B641" s="80" t="s">
        <v>884</v>
      </c>
      <c r="C641" s="81" t="s">
        <v>1083</v>
      </c>
      <c r="D641" s="80" t="s">
        <v>72</v>
      </c>
      <c r="E641" s="80" t="s">
        <v>1084</v>
      </c>
      <c r="F641" s="401" t="s">
        <v>887</v>
      </c>
      <c r="G641" s="401"/>
      <c r="H641" s="82" t="s">
        <v>175</v>
      </c>
      <c r="I641" s="83">
        <v>0.28999999999999998</v>
      </c>
      <c r="J641" s="84">
        <v>3.75</v>
      </c>
      <c r="K641" s="84">
        <v>1.08</v>
      </c>
    </row>
    <row r="642" spans="2:11" x14ac:dyDescent="0.2">
      <c r="B642" s="76"/>
      <c r="C642" s="76"/>
      <c r="D642" s="76"/>
      <c r="E642" s="76"/>
      <c r="F642" s="76" t="s">
        <v>858</v>
      </c>
      <c r="G642" s="77">
        <v>6.7115965605391583</v>
      </c>
      <c r="H642" s="76" t="s">
        <v>859</v>
      </c>
      <c r="I642" s="77">
        <v>7.73</v>
      </c>
      <c r="J642" s="76" t="s">
        <v>860</v>
      </c>
      <c r="K642" s="77">
        <v>14.44</v>
      </c>
    </row>
    <row r="643" spans="2:11" ht="30" customHeight="1" thickBot="1" x14ac:dyDescent="0.25">
      <c r="B643" s="37"/>
      <c r="C643" s="37"/>
      <c r="D643" s="37"/>
      <c r="E643" s="37"/>
      <c r="F643" s="37"/>
      <c r="G643" s="37"/>
      <c r="H643" s="37" t="s">
        <v>861</v>
      </c>
      <c r="I643" s="78">
        <v>316.45</v>
      </c>
      <c r="J643" s="37" t="s">
        <v>862</v>
      </c>
      <c r="K643" s="38">
        <v>15433.26</v>
      </c>
    </row>
    <row r="644" spans="2:11" ht="0.95" customHeight="1" thickTop="1" x14ac:dyDescent="0.2">
      <c r="B644" s="79"/>
      <c r="C644" s="79"/>
      <c r="D644" s="79"/>
      <c r="E644" s="79"/>
      <c r="F644" s="79"/>
      <c r="G644" s="79"/>
      <c r="H644" s="79"/>
      <c r="I644" s="79"/>
      <c r="J644" s="79"/>
      <c r="K644" s="79"/>
    </row>
    <row r="645" spans="2:11" ht="18" customHeight="1" x14ac:dyDescent="0.2">
      <c r="B645" s="27" t="s">
        <v>307</v>
      </c>
      <c r="C645" s="29" t="s">
        <v>50</v>
      </c>
      <c r="D645" s="27" t="s">
        <v>51</v>
      </c>
      <c r="E645" s="27" t="s">
        <v>2</v>
      </c>
      <c r="F645" s="398" t="s">
        <v>849</v>
      </c>
      <c r="G645" s="398"/>
      <c r="H645" s="28" t="s">
        <v>52</v>
      </c>
      <c r="I645" s="29" t="s">
        <v>53</v>
      </c>
      <c r="J645" s="29" t="s">
        <v>54</v>
      </c>
      <c r="K645" s="29" t="s">
        <v>3</v>
      </c>
    </row>
    <row r="646" spans="2:11" ht="24" customHeight="1" x14ac:dyDescent="0.2">
      <c r="B646" s="33" t="s">
        <v>850</v>
      </c>
      <c r="C646" s="35" t="s">
        <v>308</v>
      </c>
      <c r="D646" s="33" t="s">
        <v>72</v>
      </c>
      <c r="E646" s="33" t="s">
        <v>309</v>
      </c>
      <c r="F646" s="399" t="s">
        <v>1104</v>
      </c>
      <c r="G646" s="399"/>
      <c r="H646" s="34" t="s">
        <v>122</v>
      </c>
      <c r="I646" s="70">
        <v>1</v>
      </c>
      <c r="J646" s="36">
        <v>35.049999999999997</v>
      </c>
      <c r="K646" s="36">
        <v>35.049999999999997</v>
      </c>
    </row>
    <row r="647" spans="2:11" ht="24" customHeight="1" x14ac:dyDescent="0.2">
      <c r="B647" s="71" t="s">
        <v>852</v>
      </c>
      <c r="C647" s="72" t="s">
        <v>915</v>
      </c>
      <c r="D647" s="71" t="s">
        <v>72</v>
      </c>
      <c r="E647" s="71" t="s">
        <v>916</v>
      </c>
      <c r="F647" s="400" t="s">
        <v>855</v>
      </c>
      <c r="G647" s="400"/>
      <c r="H647" s="73" t="s">
        <v>866</v>
      </c>
      <c r="I647" s="74">
        <v>0.6</v>
      </c>
      <c r="J647" s="75">
        <v>21.67</v>
      </c>
      <c r="K647" s="75">
        <v>13</v>
      </c>
    </row>
    <row r="648" spans="2:11" ht="24" customHeight="1" x14ac:dyDescent="0.2">
      <c r="B648" s="71" t="s">
        <v>852</v>
      </c>
      <c r="C648" s="72" t="s">
        <v>896</v>
      </c>
      <c r="D648" s="71" t="s">
        <v>72</v>
      </c>
      <c r="E648" s="71" t="s">
        <v>897</v>
      </c>
      <c r="F648" s="400" t="s">
        <v>855</v>
      </c>
      <c r="G648" s="400"/>
      <c r="H648" s="73" t="s">
        <v>866</v>
      </c>
      <c r="I648" s="74">
        <v>0.4</v>
      </c>
      <c r="J648" s="75">
        <v>16.940000000000001</v>
      </c>
      <c r="K648" s="75">
        <v>6.77</v>
      </c>
    </row>
    <row r="649" spans="2:11" ht="24" customHeight="1" x14ac:dyDescent="0.2">
      <c r="B649" s="80" t="s">
        <v>884</v>
      </c>
      <c r="C649" s="81" t="s">
        <v>1105</v>
      </c>
      <c r="D649" s="80" t="s">
        <v>72</v>
      </c>
      <c r="E649" s="80" t="s">
        <v>1106</v>
      </c>
      <c r="F649" s="401" t="s">
        <v>887</v>
      </c>
      <c r="G649" s="401"/>
      <c r="H649" s="82" t="s">
        <v>122</v>
      </c>
      <c r="I649" s="83">
        <v>1</v>
      </c>
      <c r="J649" s="84">
        <v>15.28</v>
      </c>
      <c r="K649" s="84">
        <v>15.28</v>
      </c>
    </row>
    <row r="650" spans="2:11" x14ac:dyDescent="0.2">
      <c r="B650" s="76"/>
      <c r="C650" s="76"/>
      <c r="D650" s="76"/>
      <c r="E650" s="76"/>
      <c r="F650" s="76" t="s">
        <v>858</v>
      </c>
      <c r="G650" s="77">
        <v>6.971880083662561</v>
      </c>
      <c r="H650" s="76" t="s">
        <v>859</v>
      </c>
      <c r="I650" s="77">
        <v>8.0299999999999994</v>
      </c>
      <c r="J650" s="76" t="s">
        <v>860</v>
      </c>
      <c r="K650" s="77">
        <v>15</v>
      </c>
    </row>
    <row r="651" spans="2:11" ht="30" customHeight="1" thickBot="1" x14ac:dyDescent="0.25">
      <c r="B651" s="37"/>
      <c r="C651" s="37"/>
      <c r="D651" s="37"/>
      <c r="E651" s="37"/>
      <c r="F651" s="37"/>
      <c r="G651" s="37"/>
      <c r="H651" s="37" t="s">
        <v>861</v>
      </c>
      <c r="I651" s="78">
        <v>36</v>
      </c>
      <c r="J651" s="37" t="s">
        <v>862</v>
      </c>
      <c r="K651" s="38">
        <v>1261.8</v>
      </c>
    </row>
    <row r="652" spans="2:11" ht="0.95" customHeight="1" thickTop="1" x14ac:dyDescent="0.2">
      <c r="B652" s="79"/>
      <c r="C652" s="79"/>
      <c r="D652" s="79"/>
      <c r="E652" s="79"/>
      <c r="F652" s="79"/>
      <c r="G652" s="79"/>
      <c r="H652" s="79"/>
      <c r="I652" s="79"/>
      <c r="J652" s="79"/>
      <c r="K652" s="79"/>
    </row>
    <row r="653" spans="2:11" ht="24" customHeight="1" x14ac:dyDescent="0.2">
      <c r="B653" s="30" t="s">
        <v>22</v>
      </c>
      <c r="C653" s="30"/>
      <c r="D653" s="30"/>
      <c r="E653" s="30" t="s">
        <v>23</v>
      </c>
      <c r="F653" s="30"/>
      <c r="G653" s="397"/>
      <c r="H653" s="397"/>
      <c r="I653" s="31"/>
      <c r="J653" s="30"/>
      <c r="K653" s="32"/>
    </row>
    <row r="654" spans="2:11" ht="24" customHeight="1" x14ac:dyDescent="0.2">
      <c r="B654" s="30" t="s">
        <v>310</v>
      </c>
      <c r="C654" s="30"/>
      <c r="D654" s="30"/>
      <c r="E654" s="30" t="s">
        <v>311</v>
      </c>
      <c r="F654" s="30"/>
      <c r="G654" s="397"/>
      <c r="H654" s="397"/>
      <c r="I654" s="31"/>
      <c r="J654" s="30"/>
      <c r="K654" s="32">
        <v>2064.87</v>
      </c>
    </row>
    <row r="655" spans="2:11" ht="18" customHeight="1" x14ac:dyDescent="0.2">
      <c r="B655" s="27" t="s">
        <v>312</v>
      </c>
      <c r="C655" s="29" t="s">
        <v>50</v>
      </c>
      <c r="D655" s="27" t="s">
        <v>51</v>
      </c>
      <c r="E655" s="27" t="s">
        <v>2</v>
      </c>
      <c r="F655" s="398" t="s">
        <v>849</v>
      </c>
      <c r="G655" s="398"/>
      <c r="H655" s="28" t="s">
        <v>52</v>
      </c>
      <c r="I655" s="29" t="s">
        <v>53</v>
      </c>
      <c r="J655" s="29" t="s">
        <v>54</v>
      </c>
      <c r="K655" s="29" t="s">
        <v>3</v>
      </c>
    </row>
    <row r="656" spans="2:11" ht="24" customHeight="1" x14ac:dyDescent="0.2">
      <c r="B656" s="33" t="s">
        <v>850</v>
      </c>
      <c r="C656" s="35" t="s">
        <v>313</v>
      </c>
      <c r="D656" s="33" t="s">
        <v>72</v>
      </c>
      <c r="E656" s="33" t="s">
        <v>314</v>
      </c>
      <c r="F656" s="399" t="s">
        <v>879</v>
      </c>
      <c r="G656" s="399"/>
      <c r="H656" s="34" t="s">
        <v>122</v>
      </c>
      <c r="I656" s="70">
        <v>1</v>
      </c>
      <c r="J656" s="36">
        <v>28.92</v>
      </c>
      <c r="K656" s="36">
        <v>28.92</v>
      </c>
    </row>
    <row r="657" spans="2:11" ht="24" customHeight="1" x14ac:dyDescent="0.2">
      <c r="B657" s="71" t="s">
        <v>852</v>
      </c>
      <c r="C657" s="72" t="s">
        <v>1107</v>
      </c>
      <c r="D657" s="71" t="s">
        <v>72</v>
      </c>
      <c r="E657" s="71" t="s">
        <v>1108</v>
      </c>
      <c r="F657" s="400" t="s">
        <v>879</v>
      </c>
      <c r="G657" s="400"/>
      <c r="H657" s="73" t="s">
        <v>74</v>
      </c>
      <c r="I657" s="74">
        <v>0.17</v>
      </c>
      <c r="J657" s="75">
        <v>71.88</v>
      </c>
      <c r="K657" s="75">
        <v>12.21</v>
      </c>
    </row>
    <row r="658" spans="2:11" ht="36" customHeight="1" x14ac:dyDescent="0.2">
      <c r="B658" s="71" t="s">
        <v>852</v>
      </c>
      <c r="C658" s="72" t="s">
        <v>959</v>
      </c>
      <c r="D658" s="71" t="s">
        <v>72</v>
      </c>
      <c r="E658" s="71" t="s">
        <v>960</v>
      </c>
      <c r="F658" s="400" t="s">
        <v>879</v>
      </c>
      <c r="G658" s="400"/>
      <c r="H658" s="73" t="s">
        <v>175</v>
      </c>
      <c r="I658" s="74">
        <v>0.49</v>
      </c>
      <c r="J658" s="75">
        <v>8.4600000000000009</v>
      </c>
      <c r="K658" s="75">
        <v>4.1399999999999997</v>
      </c>
    </row>
    <row r="659" spans="2:11" ht="36" customHeight="1" x14ac:dyDescent="0.2">
      <c r="B659" s="71" t="s">
        <v>852</v>
      </c>
      <c r="C659" s="72" t="s">
        <v>1109</v>
      </c>
      <c r="D659" s="71" t="s">
        <v>72</v>
      </c>
      <c r="E659" s="71" t="s">
        <v>1110</v>
      </c>
      <c r="F659" s="400" t="s">
        <v>879</v>
      </c>
      <c r="G659" s="400"/>
      <c r="H659" s="73" t="s">
        <v>97</v>
      </c>
      <c r="I659" s="74">
        <v>1.7999999999999999E-2</v>
      </c>
      <c r="J659" s="75">
        <v>417.98</v>
      </c>
      <c r="K659" s="75">
        <v>7.52</v>
      </c>
    </row>
    <row r="660" spans="2:11" ht="48" customHeight="1" x14ac:dyDescent="0.2">
      <c r="B660" s="71" t="s">
        <v>852</v>
      </c>
      <c r="C660" s="72" t="s">
        <v>1111</v>
      </c>
      <c r="D660" s="71" t="s">
        <v>72</v>
      </c>
      <c r="E660" s="71" t="s">
        <v>1112</v>
      </c>
      <c r="F660" s="400" t="s">
        <v>855</v>
      </c>
      <c r="G660" s="400"/>
      <c r="H660" s="73" t="s">
        <v>97</v>
      </c>
      <c r="I660" s="74">
        <v>1.9E-3</v>
      </c>
      <c r="J660" s="75">
        <v>433.93</v>
      </c>
      <c r="K660" s="75">
        <v>0.82</v>
      </c>
    </row>
    <row r="661" spans="2:11" ht="24" customHeight="1" x14ac:dyDescent="0.2">
      <c r="B661" s="71" t="s">
        <v>852</v>
      </c>
      <c r="C661" s="72" t="s">
        <v>911</v>
      </c>
      <c r="D661" s="71" t="s">
        <v>72</v>
      </c>
      <c r="E661" s="71" t="s">
        <v>912</v>
      </c>
      <c r="F661" s="400" t="s">
        <v>855</v>
      </c>
      <c r="G661" s="400"/>
      <c r="H661" s="73" t="s">
        <v>866</v>
      </c>
      <c r="I661" s="74">
        <v>8.4000000000000005E-2</v>
      </c>
      <c r="J661" s="75">
        <v>20.3</v>
      </c>
      <c r="K661" s="75">
        <v>1.7</v>
      </c>
    </row>
    <row r="662" spans="2:11" ht="24" customHeight="1" x14ac:dyDescent="0.2">
      <c r="B662" s="71" t="s">
        <v>852</v>
      </c>
      <c r="C662" s="72" t="s">
        <v>896</v>
      </c>
      <c r="D662" s="71" t="s">
        <v>72</v>
      </c>
      <c r="E662" s="71" t="s">
        <v>897</v>
      </c>
      <c r="F662" s="400" t="s">
        <v>855</v>
      </c>
      <c r="G662" s="400"/>
      <c r="H662" s="73" t="s">
        <v>866</v>
      </c>
      <c r="I662" s="74">
        <v>0.10199999999999999</v>
      </c>
      <c r="J662" s="75">
        <v>16.940000000000001</v>
      </c>
      <c r="K662" s="75">
        <v>1.72</v>
      </c>
    </row>
    <row r="663" spans="2:11" ht="24" customHeight="1" x14ac:dyDescent="0.2">
      <c r="B663" s="80" t="s">
        <v>884</v>
      </c>
      <c r="C663" s="81" t="s">
        <v>947</v>
      </c>
      <c r="D663" s="80" t="s">
        <v>72</v>
      </c>
      <c r="E663" s="80" t="s">
        <v>948</v>
      </c>
      <c r="F663" s="401" t="s">
        <v>887</v>
      </c>
      <c r="G663" s="401"/>
      <c r="H663" s="82" t="s">
        <v>934</v>
      </c>
      <c r="I663" s="83">
        <v>6.0000000000000001E-3</v>
      </c>
      <c r="J663" s="84">
        <v>5.35</v>
      </c>
      <c r="K663" s="84">
        <v>0.03</v>
      </c>
    </row>
    <row r="664" spans="2:11" ht="36" customHeight="1" x14ac:dyDescent="0.2">
      <c r="B664" s="80" t="s">
        <v>884</v>
      </c>
      <c r="C664" s="81" t="s">
        <v>967</v>
      </c>
      <c r="D664" s="80" t="s">
        <v>72</v>
      </c>
      <c r="E664" s="80" t="s">
        <v>968</v>
      </c>
      <c r="F664" s="401" t="s">
        <v>887</v>
      </c>
      <c r="G664" s="401"/>
      <c r="H664" s="82" t="s">
        <v>67</v>
      </c>
      <c r="I664" s="83">
        <v>6</v>
      </c>
      <c r="J664" s="84">
        <v>0.13</v>
      </c>
      <c r="K664" s="84">
        <v>0.78</v>
      </c>
    </row>
    <row r="665" spans="2:11" x14ac:dyDescent="0.2">
      <c r="B665" s="76"/>
      <c r="C665" s="76"/>
      <c r="D665" s="76"/>
      <c r="E665" s="76"/>
      <c r="F665" s="76" t="s">
        <v>858</v>
      </c>
      <c r="G665" s="77">
        <v>3.2442481989309786</v>
      </c>
      <c r="H665" s="76" t="s">
        <v>859</v>
      </c>
      <c r="I665" s="77">
        <v>3.74</v>
      </c>
      <c r="J665" s="76" t="s">
        <v>860</v>
      </c>
      <c r="K665" s="77">
        <v>6.98</v>
      </c>
    </row>
    <row r="666" spans="2:11" ht="30" customHeight="1" thickBot="1" x14ac:dyDescent="0.25">
      <c r="B666" s="37"/>
      <c r="C666" s="37"/>
      <c r="D666" s="37"/>
      <c r="E666" s="37"/>
      <c r="F666" s="37"/>
      <c r="G666" s="37"/>
      <c r="H666" s="37" t="s">
        <v>861</v>
      </c>
      <c r="I666" s="78">
        <v>6.02</v>
      </c>
      <c r="J666" s="37" t="s">
        <v>862</v>
      </c>
      <c r="K666" s="38">
        <v>174.09</v>
      </c>
    </row>
    <row r="667" spans="2:11" ht="0.95" customHeight="1" thickTop="1" x14ac:dyDescent="0.2">
      <c r="B667" s="79"/>
      <c r="C667" s="79"/>
      <c r="D667" s="79"/>
      <c r="E667" s="79"/>
      <c r="F667" s="79"/>
      <c r="G667" s="79"/>
      <c r="H667" s="79"/>
      <c r="I667" s="79"/>
      <c r="J667" s="79"/>
      <c r="K667" s="79"/>
    </row>
    <row r="668" spans="2:11" ht="18" customHeight="1" x14ac:dyDescent="0.2">
      <c r="B668" s="27" t="s">
        <v>315</v>
      </c>
      <c r="C668" s="29" t="s">
        <v>50</v>
      </c>
      <c r="D668" s="27" t="s">
        <v>51</v>
      </c>
      <c r="E668" s="27" t="s">
        <v>2</v>
      </c>
      <c r="F668" s="398" t="s">
        <v>849</v>
      </c>
      <c r="G668" s="398"/>
      <c r="H668" s="28" t="s">
        <v>52</v>
      </c>
      <c r="I668" s="29" t="s">
        <v>53</v>
      </c>
      <c r="J668" s="29" t="s">
        <v>54</v>
      </c>
      <c r="K668" s="29" t="s">
        <v>3</v>
      </c>
    </row>
    <row r="669" spans="2:11" ht="24" customHeight="1" x14ac:dyDescent="0.2">
      <c r="B669" s="33" t="s">
        <v>850</v>
      </c>
      <c r="C669" s="35" t="s">
        <v>316</v>
      </c>
      <c r="D669" s="33" t="s">
        <v>72</v>
      </c>
      <c r="E669" s="33" t="s">
        <v>317</v>
      </c>
      <c r="F669" s="399" t="s">
        <v>879</v>
      </c>
      <c r="G669" s="399"/>
      <c r="H669" s="34" t="s">
        <v>122</v>
      </c>
      <c r="I669" s="70">
        <v>1</v>
      </c>
      <c r="J669" s="36">
        <v>36.76</v>
      </c>
      <c r="K669" s="36">
        <v>36.76</v>
      </c>
    </row>
    <row r="670" spans="2:11" ht="24" customHeight="1" x14ac:dyDescent="0.2">
      <c r="B670" s="71" t="s">
        <v>852</v>
      </c>
      <c r="C670" s="72" t="s">
        <v>1107</v>
      </c>
      <c r="D670" s="71" t="s">
        <v>72</v>
      </c>
      <c r="E670" s="71" t="s">
        <v>1108</v>
      </c>
      <c r="F670" s="400" t="s">
        <v>879</v>
      </c>
      <c r="G670" s="400"/>
      <c r="H670" s="73" t="s">
        <v>74</v>
      </c>
      <c r="I670" s="74">
        <v>0.217</v>
      </c>
      <c r="J670" s="75">
        <v>71.88</v>
      </c>
      <c r="K670" s="75">
        <v>15.59</v>
      </c>
    </row>
    <row r="671" spans="2:11" ht="36" customHeight="1" x14ac:dyDescent="0.2">
      <c r="B671" s="71" t="s">
        <v>852</v>
      </c>
      <c r="C671" s="72" t="s">
        <v>969</v>
      </c>
      <c r="D671" s="71" t="s">
        <v>72</v>
      </c>
      <c r="E671" s="71" t="s">
        <v>970</v>
      </c>
      <c r="F671" s="400" t="s">
        <v>879</v>
      </c>
      <c r="G671" s="400"/>
      <c r="H671" s="73" t="s">
        <v>175</v>
      </c>
      <c r="I671" s="74">
        <v>0.79</v>
      </c>
      <c r="J671" s="75">
        <v>8.2799999999999994</v>
      </c>
      <c r="K671" s="75">
        <v>6.54</v>
      </c>
    </row>
    <row r="672" spans="2:11" ht="36" customHeight="1" x14ac:dyDescent="0.2">
      <c r="B672" s="71" t="s">
        <v>852</v>
      </c>
      <c r="C672" s="72" t="s">
        <v>1109</v>
      </c>
      <c r="D672" s="71" t="s">
        <v>72</v>
      </c>
      <c r="E672" s="71" t="s">
        <v>1110</v>
      </c>
      <c r="F672" s="400" t="s">
        <v>879</v>
      </c>
      <c r="G672" s="400"/>
      <c r="H672" s="73" t="s">
        <v>97</v>
      </c>
      <c r="I672" s="74">
        <v>2.4E-2</v>
      </c>
      <c r="J672" s="75">
        <v>417.98</v>
      </c>
      <c r="K672" s="75">
        <v>10.029999999999999</v>
      </c>
    </row>
    <row r="673" spans="2:11" ht="48" customHeight="1" x14ac:dyDescent="0.2">
      <c r="B673" s="71" t="s">
        <v>852</v>
      </c>
      <c r="C673" s="72" t="s">
        <v>1111</v>
      </c>
      <c r="D673" s="71" t="s">
        <v>72</v>
      </c>
      <c r="E673" s="71" t="s">
        <v>1112</v>
      </c>
      <c r="F673" s="400" t="s">
        <v>855</v>
      </c>
      <c r="G673" s="400"/>
      <c r="H673" s="73" t="s">
        <v>97</v>
      </c>
      <c r="I673" s="74">
        <v>1.9E-3</v>
      </c>
      <c r="J673" s="75">
        <v>433.93</v>
      </c>
      <c r="K673" s="75">
        <v>0.82</v>
      </c>
    </row>
    <row r="674" spans="2:11" ht="24" customHeight="1" x14ac:dyDescent="0.2">
      <c r="B674" s="71" t="s">
        <v>852</v>
      </c>
      <c r="C674" s="72" t="s">
        <v>911</v>
      </c>
      <c r="D674" s="71" t="s">
        <v>72</v>
      </c>
      <c r="E674" s="71" t="s">
        <v>912</v>
      </c>
      <c r="F674" s="400" t="s">
        <v>855</v>
      </c>
      <c r="G674" s="400"/>
      <c r="H674" s="73" t="s">
        <v>866</v>
      </c>
      <c r="I674" s="74">
        <v>6.8000000000000005E-2</v>
      </c>
      <c r="J674" s="75">
        <v>20.3</v>
      </c>
      <c r="K674" s="75">
        <v>1.38</v>
      </c>
    </row>
    <row r="675" spans="2:11" ht="24" customHeight="1" x14ac:dyDescent="0.2">
      <c r="B675" s="71" t="s">
        <v>852</v>
      </c>
      <c r="C675" s="72" t="s">
        <v>896</v>
      </c>
      <c r="D675" s="71" t="s">
        <v>72</v>
      </c>
      <c r="E675" s="71" t="s">
        <v>897</v>
      </c>
      <c r="F675" s="400" t="s">
        <v>855</v>
      </c>
      <c r="G675" s="400"/>
      <c r="H675" s="73" t="s">
        <v>866</v>
      </c>
      <c r="I675" s="74">
        <v>9.4E-2</v>
      </c>
      <c r="J675" s="75">
        <v>16.940000000000001</v>
      </c>
      <c r="K675" s="75">
        <v>1.59</v>
      </c>
    </row>
    <row r="676" spans="2:11" ht="24" customHeight="1" x14ac:dyDescent="0.2">
      <c r="B676" s="80" t="s">
        <v>884</v>
      </c>
      <c r="C676" s="81" t="s">
        <v>947</v>
      </c>
      <c r="D676" s="80" t="s">
        <v>72</v>
      </c>
      <c r="E676" s="80" t="s">
        <v>948</v>
      </c>
      <c r="F676" s="401" t="s">
        <v>887</v>
      </c>
      <c r="G676" s="401"/>
      <c r="H676" s="82" t="s">
        <v>934</v>
      </c>
      <c r="I676" s="83">
        <v>7.0000000000000001E-3</v>
      </c>
      <c r="J676" s="84">
        <v>5.35</v>
      </c>
      <c r="K676" s="84">
        <v>0.03</v>
      </c>
    </row>
    <row r="677" spans="2:11" ht="36" customHeight="1" x14ac:dyDescent="0.2">
      <c r="B677" s="80" t="s">
        <v>884</v>
      </c>
      <c r="C677" s="81" t="s">
        <v>967</v>
      </c>
      <c r="D677" s="80" t="s">
        <v>72</v>
      </c>
      <c r="E677" s="80" t="s">
        <v>968</v>
      </c>
      <c r="F677" s="401" t="s">
        <v>887</v>
      </c>
      <c r="G677" s="401"/>
      <c r="H677" s="82" t="s">
        <v>67</v>
      </c>
      <c r="I677" s="83">
        <v>6</v>
      </c>
      <c r="J677" s="84">
        <v>0.13</v>
      </c>
      <c r="K677" s="84">
        <v>0.78</v>
      </c>
    </row>
    <row r="678" spans="2:11" x14ac:dyDescent="0.2">
      <c r="B678" s="76"/>
      <c r="C678" s="76"/>
      <c r="D678" s="76"/>
      <c r="E678" s="76"/>
      <c r="F678" s="76" t="s">
        <v>858</v>
      </c>
      <c r="G678" s="77">
        <v>3.5742505228910062</v>
      </c>
      <c r="H678" s="76" t="s">
        <v>859</v>
      </c>
      <c r="I678" s="77">
        <v>4.12</v>
      </c>
      <c r="J678" s="76" t="s">
        <v>860</v>
      </c>
      <c r="K678" s="77">
        <v>7.69</v>
      </c>
    </row>
    <row r="679" spans="2:11" ht="30" customHeight="1" thickBot="1" x14ac:dyDescent="0.25">
      <c r="B679" s="37"/>
      <c r="C679" s="37"/>
      <c r="D679" s="37"/>
      <c r="E679" s="37"/>
      <c r="F679" s="37"/>
      <c r="G679" s="37"/>
      <c r="H679" s="37" t="s">
        <v>861</v>
      </c>
      <c r="I679" s="78">
        <v>16.8</v>
      </c>
      <c r="J679" s="37" t="s">
        <v>862</v>
      </c>
      <c r="K679" s="38">
        <v>617.55999999999995</v>
      </c>
    </row>
    <row r="680" spans="2:11" ht="0.95" customHeight="1" thickTop="1" x14ac:dyDescent="0.2">
      <c r="B680" s="79"/>
      <c r="C680" s="79"/>
      <c r="D680" s="79"/>
      <c r="E680" s="79"/>
      <c r="F680" s="79"/>
      <c r="G680" s="79"/>
      <c r="H680" s="79"/>
      <c r="I680" s="79"/>
      <c r="J680" s="79"/>
      <c r="K680" s="79"/>
    </row>
    <row r="681" spans="2:11" ht="18" customHeight="1" x14ac:dyDescent="0.2">
      <c r="B681" s="27" t="s">
        <v>318</v>
      </c>
      <c r="C681" s="29" t="s">
        <v>50</v>
      </c>
      <c r="D681" s="27" t="s">
        <v>51</v>
      </c>
      <c r="E681" s="27" t="s">
        <v>2</v>
      </c>
      <c r="F681" s="398" t="s">
        <v>849</v>
      </c>
      <c r="G681" s="398"/>
      <c r="H681" s="28" t="s">
        <v>52</v>
      </c>
      <c r="I681" s="29" t="s">
        <v>53</v>
      </c>
      <c r="J681" s="29" t="s">
        <v>54</v>
      </c>
      <c r="K681" s="29" t="s">
        <v>3</v>
      </c>
    </row>
    <row r="682" spans="2:11" ht="24" customHeight="1" x14ac:dyDescent="0.2">
      <c r="B682" s="33" t="s">
        <v>850</v>
      </c>
      <c r="C682" s="35" t="s">
        <v>319</v>
      </c>
      <c r="D682" s="33" t="s">
        <v>72</v>
      </c>
      <c r="E682" s="33" t="s">
        <v>320</v>
      </c>
      <c r="F682" s="399" t="s">
        <v>879</v>
      </c>
      <c r="G682" s="399"/>
      <c r="H682" s="34" t="s">
        <v>122</v>
      </c>
      <c r="I682" s="70">
        <v>1</v>
      </c>
      <c r="J682" s="36">
        <v>28.49</v>
      </c>
      <c r="K682" s="36">
        <v>28.49</v>
      </c>
    </row>
    <row r="683" spans="2:11" ht="24" customHeight="1" x14ac:dyDescent="0.2">
      <c r="B683" s="71" t="s">
        <v>852</v>
      </c>
      <c r="C683" s="72" t="s">
        <v>1107</v>
      </c>
      <c r="D683" s="71" t="s">
        <v>72</v>
      </c>
      <c r="E683" s="71" t="s">
        <v>1108</v>
      </c>
      <c r="F683" s="400" t="s">
        <v>879</v>
      </c>
      <c r="G683" s="400"/>
      <c r="H683" s="73" t="s">
        <v>74</v>
      </c>
      <c r="I683" s="74">
        <v>0.16400000000000001</v>
      </c>
      <c r="J683" s="75">
        <v>71.88</v>
      </c>
      <c r="K683" s="75">
        <v>11.78</v>
      </c>
    </row>
    <row r="684" spans="2:11" ht="36" customHeight="1" x14ac:dyDescent="0.2">
      <c r="B684" s="71" t="s">
        <v>852</v>
      </c>
      <c r="C684" s="72" t="s">
        <v>959</v>
      </c>
      <c r="D684" s="71" t="s">
        <v>72</v>
      </c>
      <c r="E684" s="71" t="s">
        <v>960</v>
      </c>
      <c r="F684" s="400" t="s">
        <v>879</v>
      </c>
      <c r="G684" s="400"/>
      <c r="H684" s="73" t="s">
        <v>175</v>
      </c>
      <c r="I684" s="74">
        <v>0.49</v>
      </c>
      <c r="J684" s="75">
        <v>8.4600000000000009</v>
      </c>
      <c r="K684" s="75">
        <v>4.1399999999999997</v>
      </c>
    </row>
    <row r="685" spans="2:11" ht="36" customHeight="1" x14ac:dyDescent="0.2">
      <c r="B685" s="71" t="s">
        <v>852</v>
      </c>
      <c r="C685" s="72" t="s">
        <v>1109</v>
      </c>
      <c r="D685" s="71" t="s">
        <v>72</v>
      </c>
      <c r="E685" s="71" t="s">
        <v>1110</v>
      </c>
      <c r="F685" s="400" t="s">
        <v>879</v>
      </c>
      <c r="G685" s="400"/>
      <c r="H685" s="73" t="s">
        <v>97</v>
      </c>
      <c r="I685" s="74">
        <v>1.7999999999999999E-2</v>
      </c>
      <c r="J685" s="75">
        <v>417.98</v>
      </c>
      <c r="K685" s="75">
        <v>7.52</v>
      </c>
    </row>
    <row r="686" spans="2:11" ht="48" customHeight="1" x14ac:dyDescent="0.2">
      <c r="B686" s="71" t="s">
        <v>852</v>
      </c>
      <c r="C686" s="72" t="s">
        <v>1111</v>
      </c>
      <c r="D686" s="71" t="s">
        <v>72</v>
      </c>
      <c r="E686" s="71" t="s">
        <v>1112</v>
      </c>
      <c r="F686" s="400" t="s">
        <v>855</v>
      </c>
      <c r="G686" s="400"/>
      <c r="H686" s="73" t="s">
        <v>97</v>
      </c>
      <c r="I686" s="74">
        <v>1.9E-3</v>
      </c>
      <c r="J686" s="75">
        <v>433.93</v>
      </c>
      <c r="K686" s="75">
        <v>0.82</v>
      </c>
    </row>
    <row r="687" spans="2:11" ht="24" customHeight="1" x14ac:dyDescent="0.2">
      <c r="B687" s="71" t="s">
        <v>852</v>
      </c>
      <c r="C687" s="72" t="s">
        <v>911</v>
      </c>
      <c r="D687" s="71" t="s">
        <v>72</v>
      </c>
      <c r="E687" s="71" t="s">
        <v>912</v>
      </c>
      <c r="F687" s="400" t="s">
        <v>855</v>
      </c>
      <c r="G687" s="400"/>
      <c r="H687" s="73" t="s">
        <v>866</v>
      </c>
      <c r="I687" s="74">
        <v>8.4000000000000005E-2</v>
      </c>
      <c r="J687" s="75">
        <v>20.3</v>
      </c>
      <c r="K687" s="75">
        <v>1.7</v>
      </c>
    </row>
    <row r="688" spans="2:11" ht="24" customHeight="1" x14ac:dyDescent="0.2">
      <c r="B688" s="71" t="s">
        <v>852</v>
      </c>
      <c r="C688" s="72" t="s">
        <v>896</v>
      </c>
      <c r="D688" s="71" t="s">
        <v>72</v>
      </c>
      <c r="E688" s="71" t="s">
        <v>897</v>
      </c>
      <c r="F688" s="400" t="s">
        <v>855</v>
      </c>
      <c r="G688" s="400"/>
      <c r="H688" s="73" t="s">
        <v>866</v>
      </c>
      <c r="I688" s="74">
        <v>0.10199999999999999</v>
      </c>
      <c r="J688" s="75">
        <v>16.940000000000001</v>
      </c>
      <c r="K688" s="75">
        <v>1.72</v>
      </c>
    </row>
    <row r="689" spans="2:11" ht="24" customHeight="1" x14ac:dyDescent="0.2">
      <c r="B689" s="80" t="s">
        <v>884</v>
      </c>
      <c r="C689" s="81" t="s">
        <v>947</v>
      </c>
      <c r="D689" s="80" t="s">
        <v>72</v>
      </c>
      <c r="E689" s="80" t="s">
        <v>948</v>
      </c>
      <c r="F689" s="401" t="s">
        <v>887</v>
      </c>
      <c r="G689" s="401"/>
      <c r="H689" s="82" t="s">
        <v>934</v>
      </c>
      <c r="I689" s="83">
        <v>6.0000000000000001E-3</v>
      </c>
      <c r="J689" s="84">
        <v>5.35</v>
      </c>
      <c r="K689" s="84">
        <v>0.03</v>
      </c>
    </row>
    <row r="690" spans="2:11" ht="36" customHeight="1" x14ac:dyDescent="0.2">
      <c r="B690" s="80" t="s">
        <v>884</v>
      </c>
      <c r="C690" s="81" t="s">
        <v>967</v>
      </c>
      <c r="D690" s="80" t="s">
        <v>72</v>
      </c>
      <c r="E690" s="80" t="s">
        <v>968</v>
      </c>
      <c r="F690" s="401" t="s">
        <v>887</v>
      </c>
      <c r="G690" s="401"/>
      <c r="H690" s="82" t="s">
        <v>67</v>
      </c>
      <c r="I690" s="83">
        <v>6</v>
      </c>
      <c r="J690" s="84">
        <v>0.13</v>
      </c>
      <c r="K690" s="84">
        <v>0.78</v>
      </c>
    </row>
    <row r="691" spans="2:11" x14ac:dyDescent="0.2">
      <c r="B691" s="76"/>
      <c r="C691" s="76"/>
      <c r="D691" s="76"/>
      <c r="E691" s="76"/>
      <c r="F691" s="76" t="s">
        <v>858</v>
      </c>
      <c r="G691" s="77">
        <v>3.1931210783174531</v>
      </c>
      <c r="H691" s="76" t="s">
        <v>859</v>
      </c>
      <c r="I691" s="77">
        <v>3.68</v>
      </c>
      <c r="J691" s="76" t="s">
        <v>860</v>
      </c>
      <c r="K691" s="77">
        <v>6.87</v>
      </c>
    </row>
    <row r="692" spans="2:11" ht="30" customHeight="1" thickBot="1" x14ac:dyDescent="0.25">
      <c r="B692" s="37"/>
      <c r="C692" s="37"/>
      <c r="D692" s="37"/>
      <c r="E692" s="37"/>
      <c r="F692" s="37"/>
      <c r="G692" s="37"/>
      <c r="H692" s="37" t="s">
        <v>861</v>
      </c>
      <c r="I692" s="78">
        <v>6.02</v>
      </c>
      <c r="J692" s="37" t="s">
        <v>862</v>
      </c>
      <c r="K692" s="38">
        <v>171.5</v>
      </c>
    </row>
    <row r="693" spans="2:11" ht="0.95" customHeight="1" thickTop="1" x14ac:dyDescent="0.2">
      <c r="B693" s="79"/>
      <c r="C693" s="79"/>
      <c r="D693" s="79"/>
      <c r="E693" s="79"/>
      <c r="F693" s="79"/>
      <c r="G693" s="79"/>
      <c r="H693" s="79"/>
      <c r="I693" s="79"/>
      <c r="J693" s="79"/>
      <c r="K693" s="79"/>
    </row>
    <row r="694" spans="2:11" ht="18" customHeight="1" x14ac:dyDescent="0.2">
      <c r="B694" s="27" t="s">
        <v>321</v>
      </c>
      <c r="C694" s="29" t="s">
        <v>50</v>
      </c>
      <c r="D694" s="27" t="s">
        <v>51</v>
      </c>
      <c r="E694" s="27" t="s">
        <v>2</v>
      </c>
      <c r="F694" s="398" t="s">
        <v>849</v>
      </c>
      <c r="G694" s="398"/>
      <c r="H694" s="28" t="s">
        <v>52</v>
      </c>
      <c r="I694" s="29" t="s">
        <v>53</v>
      </c>
      <c r="J694" s="29" t="s">
        <v>54</v>
      </c>
      <c r="K694" s="29" t="s">
        <v>3</v>
      </c>
    </row>
    <row r="695" spans="2:11" ht="24" customHeight="1" x14ac:dyDescent="0.2">
      <c r="B695" s="33" t="s">
        <v>850</v>
      </c>
      <c r="C695" s="35" t="s">
        <v>322</v>
      </c>
      <c r="D695" s="33" t="s">
        <v>72</v>
      </c>
      <c r="E695" s="33" t="s">
        <v>323</v>
      </c>
      <c r="F695" s="399" t="s">
        <v>879</v>
      </c>
      <c r="G695" s="399"/>
      <c r="H695" s="34" t="s">
        <v>122</v>
      </c>
      <c r="I695" s="70">
        <v>1</v>
      </c>
      <c r="J695" s="36">
        <v>34.08</v>
      </c>
      <c r="K695" s="36">
        <v>34.08</v>
      </c>
    </row>
    <row r="696" spans="2:11" ht="24" customHeight="1" x14ac:dyDescent="0.2">
      <c r="B696" s="71" t="s">
        <v>852</v>
      </c>
      <c r="C696" s="72" t="s">
        <v>1107</v>
      </c>
      <c r="D696" s="71" t="s">
        <v>72</v>
      </c>
      <c r="E696" s="71" t="s">
        <v>1108</v>
      </c>
      <c r="F696" s="400" t="s">
        <v>879</v>
      </c>
      <c r="G696" s="400"/>
      <c r="H696" s="73" t="s">
        <v>74</v>
      </c>
      <c r="I696" s="74">
        <v>0.21299999999999999</v>
      </c>
      <c r="J696" s="75">
        <v>71.88</v>
      </c>
      <c r="K696" s="75">
        <v>15.31</v>
      </c>
    </row>
    <row r="697" spans="2:11" ht="36" customHeight="1" x14ac:dyDescent="0.2">
      <c r="B697" s="71" t="s">
        <v>852</v>
      </c>
      <c r="C697" s="72" t="s">
        <v>959</v>
      </c>
      <c r="D697" s="71" t="s">
        <v>72</v>
      </c>
      <c r="E697" s="71" t="s">
        <v>960</v>
      </c>
      <c r="F697" s="400" t="s">
        <v>879</v>
      </c>
      <c r="G697" s="400"/>
      <c r="H697" s="73" t="s">
        <v>175</v>
      </c>
      <c r="I697" s="74">
        <v>0.49</v>
      </c>
      <c r="J697" s="75">
        <v>8.4600000000000009</v>
      </c>
      <c r="K697" s="75">
        <v>4.1399999999999997</v>
      </c>
    </row>
    <row r="698" spans="2:11" ht="36" customHeight="1" x14ac:dyDescent="0.2">
      <c r="B698" s="71" t="s">
        <v>852</v>
      </c>
      <c r="C698" s="72" t="s">
        <v>1109</v>
      </c>
      <c r="D698" s="71" t="s">
        <v>72</v>
      </c>
      <c r="E698" s="71" t="s">
        <v>1110</v>
      </c>
      <c r="F698" s="400" t="s">
        <v>879</v>
      </c>
      <c r="G698" s="400"/>
      <c r="H698" s="73" t="s">
        <v>97</v>
      </c>
      <c r="I698" s="74">
        <v>2.4E-2</v>
      </c>
      <c r="J698" s="75">
        <v>417.98</v>
      </c>
      <c r="K698" s="75">
        <v>10.029999999999999</v>
      </c>
    </row>
    <row r="699" spans="2:11" ht="48" customHeight="1" x14ac:dyDescent="0.2">
      <c r="B699" s="71" t="s">
        <v>852</v>
      </c>
      <c r="C699" s="72" t="s">
        <v>1111</v>
      </c>
      <c r="D699" s="71" t="s">
        <v>72</v>
      </c>
      <c r="E699" s="71" t="s">
        <v>1112</v>
      </c>
      <c r="F699" s="400" t="s">
        <v>855</v>
      </c>
      <c r="G699" s="400"/>
      <c r="H699" s="73" t="s">
        <v>97</v>
      </c>
      <c r="I699" s="74">
        <v>1.9E-3</v>
      </c>
      <c r="J699" s="75">
        <v>433.93</v>
      </c>
      <c r="K699" s="75">
        <v>0.82</v>
      </c>
    </row>
    <row r="700" spans="2:11" ht="24" customHeight="1" x14ac:dyDescent="0.2">
      <c r="B700" s="71" t="s">
        <v>852</v>
      </c>
      <c r="C700" s="72" t="s">
        <v>911</v>
      </c>
      <c r="D700" s="71" t="s">
        <v>72</v>
      </c>
      <c r="E700" s="71" t="s">
        <v>912</v>
      </c>
      <c r="F700" s="400" t="s">
        <v>855</v>
      </c>
      <c r="G700" s="400"/>
      <c r="H700" s="73" t="s">
        <v>866</v>
      </c>
      <c r="I700" s="74">
        <v>6.8000000000000005E-2</v>
      </c>
      <c r="J700" s="75">
        <v>20.3</v>
      </c>
      <c r="K700" s="75">
        <v>1.38</v>
      </c>
    </row>
    <row r="701" spans="2:11" ht="24" customHeight="1" x14ac:dyDescent="0.2">
      <c r="B701" s="71" t="s">
        <v>852</v>
      </c>
      <c r="C701" s="72" t="s">
        <v>896</v>
      </c>
      <c r="D701" s="71" t="s">
        <v>72</v>
      </c>
      <c r="E701" s="71" t="s">
        <v>897</v>
      </c>
      <c r="F701" s="400" t="s">
        <v>855</v>
      </c>
      <c r="G701" s="400"/>
      <c r="H701" s="73" t="s">
        <v>866</v>
      </c>
      <c r="I701" s="74">
        <v>9.4E-2</v>
      </c>
      <c r="J701" s="75">
        <v>16.940000000000001</v>
      </c>
      <c r="K701" s="75">
        <v>1.59</v>
      </c>
    </row>
    <row r="702" spans="2:11" ht="24" customHeight="1" x14ac:dyDescent="0.2">
      <c r="B702" s="80" t="s">
        <v>884</v>
      </c>
      <c r="C702" s="81" t="s">
        <v>947</v>
      </c>
      <c r="D702" s="80" t="s">
        <v>72</v>
      </c>
      <c r="E702" s="80" t="s">
        <v>948</v>
      </c>
      <c r="F702" s="401" t="s">
        <v>887</v>
      </c>
      <c r="G702" s="401"/>
      <c r="H702" s="82" t="s">
        <v>934</v>
      </c>
      <c r="I702" s="83">
        <v>7.0000000000000001E-3</v>
      </c>
      <c r="J702" s="84">
        <v>5.35</v>
      </c>
      <c r="K702" s="84">
        <v>0.03</v>
      </c>
    </row>
    <row r="703" spans="2:11" ht="36" customHeight="1" x14ac:dyDescent="0.2">
      <c r="B703" s="80" t="s">
        <v>884</v>
      </c>
      <c r="C703" s="81" t="s">
        <v>967</v>
      </c>
      <c r="D703" s="80" t="s">
        <v>72</v>
      </c>
      <c r="E703" s="80" t="s">
        <v>968</v>
      </c>
      <c r="F703" s="401" t="s">
        <v>887</v>
      </c>
      <c r="G703" s="401"/>
      <c r="H703" s="82" t="s">
        <v>67</v>
      </c>
      <c r="I703" s="83">
        <v>6</v>
      </c>
      <c r="J703" s="84">
        <v>0.13</v>
      </c>
      <c r="K703" s="84">
        <v>0.78</v>
      </c>
    </row>
    <row r="704" spans="2:11" x14ac:dyDescent="0.2">
      <c r="B704" s="76"/>
      <c r="C704" s="76"/>
      <c r="D704" s="76"/>
      <c r="E704" s="76"/>
      <c r="F704" s="76" t="s">
        <v>858</v>
      </c>
      <c r="G704" s="77">
        <v>3.5696026028352312</v>
      </c>
      <c r="H704" s="76" t="s">
        <v>859</v>
      </c>
      <c r="I704" s="77">
        <v>4.1100000000000003</v>
      </c>
      <c r="J704" s="76" t="s">
        <v>860</v>
      </c>
      <c r="K704" s="77">
        <v>7.68</v>
      </c>
    </row>
    <row r="705" spans="2:11" ht="30" customHeight="1" thickBot="1" x14ac:dyDescent="0.25">
      <c r="B705" s="37"/>
      <c r="C705" s="37"/>
      <c r="D705" s="37"/>
      <c r="E705" s="37"/>
      <c r="F705" s="37"/>
      <c r="G705" s="37"/>
      <c r="H705" s="37" t="s">
        <v>861</v>
      </c>
      <c r="I705" s="78">
        <v>16.8</v>
      </c>
      <c r="J705" s="37" t="s">
        <v>862</v>
      </c>
      <c r="K705" s="38">
        <v>572.54</v>
      </c>
    </row>
    <row r="706" spans="2:11" ht="0.95" customHeight="1" thickTop="1" x14ac:dyDescent="0.2">
      <c r="B706" s="79"/>
      <c r="C706" s="79"/>
      <c r="D706" s="79"/>
      <c r="E706" s="79"/>
      <c r="F706" s="79"/>
      <c r="G706" s="79"/>
      <c r="H706" s="79"/>
      <c r="I706" s="79"/>
      <c r="J706" s="79"/>
      <c r="K706" s="79"/>
    </row>
    <row r="707" spans="2:11" ht="18" customHeight="1" x14ac:dyDescent="0.2">
      <c r="B707" s="27" t="s">
        <v>324</v>
      </c>
      <c r="C707" s="29" t="s">
        <v>50</v>
      </c>
      <c r="D707" s="27" t="s">
        <v>51</v>
      </c>
      <c r="E707" s="27" t="s">
        <v>2</v>
      </c>
      <c r="F707" s="398" t="s">
        <v>849</v>
      </c>
      <c r="G707" s="398"/>
      <c r="H707" s="28" t="s">
        <v>52</v>
      </c>
      <c r="I707" s="29" t="s">
        <v>53</v>
      </c>
      <c r="J707" s="29" t="s">
        <v>54</v>
      </c>
      <c r="K707" s="29" t="s">
        <v>3</v>
      </c>
    </row>
    <row r="708" spans="2:11" ht="24" customHeight="1" x14ac:dyDescent="0.2">
      <c r="B708" s="33" t="s">
        <v>850</v>
      </c>
      <c r="C708" s="35" t="s">
        <v>325</v>
      </c>
      <c r="D708" s="33" t="s">
        <v>72</v>
      </c>
      <c r="E708" s="33" t="s">
        <v>326</v>
      </c>
      <c r="F708" s="399" t="s">
        <v>879</v>
      </c>
      <c r="G708" s="399"/>
      <c r="H708" s="34" t="s">
        <v>122</v>
      </c>
      <c r="I708" s="70">
        <v>1</v>
      </c>
      <c r="J708" s="36">
        <v>21.73</v>
      </c>
      <c r="K708" s="36">
        <v>21.73</v>
      </c>
    </row>
    <row r="709" spans="2:11" ht="24" customHeight="1" x14ac:dyDescent="0.2">
      <c r="B709" s="71" t="s">
        <v>852</v>
      </c>
      <c r="C709" s="72" t="s">
        <v>1107</v>
      </c>
      <c r="D709" s="71" t="s">
        <v>72</v>
      </c>
      <c r="E709" s="71" t="s">
        <v>1108</v>
      </c>
      <c r="F709" s="400" t="s">
        <v>879</v>
      </c>
      <c r="G709" s="400"/>
      <c r="H709" s="73" t="s">
        <v>74</v>
      </c>
      <c r="I709" s="74">
        <v>0.122</v>
      </c>
      <c r="J709" s="75">
        <v>71.88</v>
      </c>
      <c r="K709" s="75">
        <v>8.76</v>
      </c>
    </row>
    <row r="710" spans="2:11" ht="36" customHeight="1" x14ac:dyDescent="0.2">
      <c r="B710" s="71" t="s">
        <v>852</v>
      </c>
      <c r="C710" s="72" t="s">
        <v>975</v>
      </c>
      <c r="D710" s="71" t="s">
        <v>72</v>
      </c>
      <c r="E710" s="71" t="s">
        <v>976</v>
      </c>
      <c r="F710" s="400" t="s">
        <v>879</v>
      </c>
      <c r="G710" s="400"/>
      <c r="H710" s="73" t="s">
        <v>175</v>
      </c>
      <c r="I710" s="74">
        <v>0.308</v>
      </c>
      <c r="J710" s="75">
        <v>8.56</v>
      </c>
      <c r="K710" s="75">
        <v>2.63</v>
      </c>
    </row>
    <row r="711" spans="2:11" ht="36" customHeight="1" x14ac:dyDescent="0.2">
      <c r="B711" s="71" t="s">
        <v>852</v>
      </c>
      <c r="C711" s="72" t="s">
        <v>1109</v>
      </c>
      <c r="D711" s="71" t="s">
        <v>72</v>
      </c>
      <c r="E711" s="71" t="s">
        <v>1110</v>
      </c>
      <c r="F711" s="400" t="s">
        <v>879</v>
      </c>
      <c r="G711" s="400"/>
      <c r="H711" s="73" t="s">
        <v>97</v>
      </c>
      <c r="I711" s="74">
        <v>1.2E-2</v>
      </c>
      <c r="J711" s="75">
        <v>417.98</v>
      </c>
      <c r="K711" s="75">
        <v>5.01</v>
      </c>
    </row>
    <row r="712" spans="2:11" ht="48" customHeight="1" x14ac:dyDescent="0.2">
      <c r="B712" s="71" t="s">
        <v>852</v>
      </c>
      <c r="C712" s="72" t="s">
        <v>1111</v>
      </c>
      <c r="D712" s="71" t="s">
        <v>72</v>
      </c>
      <c r="E712" s="71" t="s">
        <v>1112</v>
      </c>
      <c r="F712" s="400" t="s">
        <v>855</v>
      </c>
      <c r="G712" s="400"/>
      <c r="H712" s="73" t="s">
        <v>97</v>
      </c>
      <c r="I712" s="74">
        <v>1.9E-3</v>
      </c>
      <c r="J712" s="75">
        <v>433.93</v>
      </c>
      <c r="K712" s="75">
        <v>0.82</v>
      </c>
    </row>
    <row r="713" spans="2:11" ht="24" customHeight="1" x14ac:dyDescent="0.2">
      <c r="B713" s="71" t="s">
        <v>852</v>
      </c>
      <c r="C713" s="72" t="s">
        <v>911</v>
      </c>
      <c r="D713" s="71" t="s">
        <v>72</v>
      </c>
      <c r="E713" s="71" t="s">
        <v>912</v>
      </c>
      <c r="F713" s="400" t="s">
        <v>855</v>
      </c>
      <c r="G713" s="400"/>
      <c r="H713" s="73" t="s">
        <v>866</v>
      </c>
      <c r="I713" s="74">
        <v>9.4E-2</v>
      </c>
      <c r="J713" s="75">
        <v>20.3</v>
      </c>
      <c r="K713" s="75">
        <v>1.9</v>
      </c>
    </row>
    <row r="714" spans="2:11" ht="24" customHeight="1" x14ac:dyDescent="0.2">
      <c r="B714" s="71" t="s">
        <v>852</v>
      </c>
      <c r="C714" s="72" t="s">
        <v>896</v>
      </c>
      <c r="D714" s="71" t="s">
        <v>72</v>
      </c>
      <c r="E714" s="71" t="s">
        <v>897</v>
      </c>
      <c r="F714" s="400" t="s">
        <v>855</v>
      </c>
      <c r="G714" s="400"/>
      <c r="H714" s="73" t="s">
        <v>866</v>
      </c>
      <c r="I714" s="74">
        <v>0.107</v>
      </c>
      <c r="J714" s="75">
        <v>16.940000000000001</v>
      </c>
      <c r="K714" s="75">
        <v>1.81</v>
      </c>
    </row>
    <row r="715" spans="2:11" ht="24" customHeight="1" x14ac:dyDescent="0.2">
      <c r="B715" s="80" t="s">
        <v>884</v>
      </c>
      <c r="C715" s="81" t="s">
        <v>947</v>
      </c>
      <c r="D715" s="80" t="s">
        <v>72</v>
      </c>
      <c r="E715" s="80" t="s">
        <v>948</v>
      </c>
      <c r="F715" s="401" t="s">
        <v>887</v>
      </c>
      <c r="G715" s="401"/>
      <c r="H715" s="82" t="s">
        <v>934</v>
      </c>
      <c r="I715" s="83">
        <v>5.0000000000000001E-3</v>
      </c>
      <c r="J715" s="84">
        <v>5.35</v>
      </c>
      <c r="K715" s="84">
        <v>0.02</v>
      </c>
    </row>
    <row r="716" spans="2:11" ht="36" customHeight="1" x14ac:dyDescent="0.2">
      <c r="B716" s="80" t="s">
        <v>884</v>
      </c>
      <c r="C716" s="81" t="s">
        <v>967</v>
      </c>
      <c r="D716" s="80" t="s">
        <v>72</v>
      </c>
      <c r="E716" s="80" t="s">
        <v>968</v>
      </c>
      <c r="F716" s="401" t="s">
        <v>887</v>
      </c>
      <c r="G716" s="401"/>
      <c r="H716" s="82" t="s">
        <v>67</v>
      </c>
      <c r="I716" s="83">
        <v>6</v>
      </c>
      <c r="J716" s="84">
        <v>0.13</v>
      </c>
      <c r="K716" s="84">
        <v>0.78</v>
      </c>
    </row>
    <row r="717" spans="2:11" x14ac:dyDescent="0.2">
      <c r="B717" s="76"/>
      <c r="C717" s="76"/>
      <c r="D717" s="76"/>
      <c r="E717" s="76"/>
      <c r="F717" s="76" t="s">
        <v>858</v>
      </c>
      <c r="G717" s="77">
        <v>2.8305833139669998</v>
      </c>
      <c r="H717" s="76" t="s">
        <v>859</v>
      </c>
      <c r="I717" s="77">
        <v>3.26</v>
      </c>
      <c r="J717" s="76" t="s">
        <v>860</v>
      </c>
      <c r="K717" s="77">
        <v>6.09</v>
      </c>
    </row>
    <row r="718" spans="2:11" ht="30" customHeight="1" thickBot="1" x14ac:dyDescent="0.25">
      <c r="B718" s="37"/>
      <c r="C718" s="37"/>
      <c r="D718" s="37"/>
      <c r="E718" s="37"/>
      <c r="F718" s="37"/>
      <c r="G718" s="37"/>
      <c r="H718" s="37" t="s">
        <v>861</v>
      </c>
      <c r="I718" s="78">
        <v>8.9600000000000009</v>
      </c>
      <c r="J718" s="37" t="s">
        <v>862</v>
      </c>
      <c r="K718" s="38">
        <v>194.7</v>
      </c>
    </row>
    <row r="719" spans="2:11" ht="0.95" customHeight="1" thickTop="1" x14ac:dyDescent="0.2">
      <c r="B719" s="79"/>
      <c r="C719" s="79"/>
      <c r="D719" s="79"/>
      <c r="E719" s="79"/>
      <c r="F719" s="79"/>
      <c r="G719" s="79"/>
      <c r="H719" s="79"/>
      <c r="I719" s="79"/>
      <c r="J719" s="79"/>
      <c r="K719" s="79"/>
    </row>
    <row r="720" spans="2:11" ht="18" customHeight="1" x14ac:dyDescent="0.2">
      <c r="B720" s="27" t="s">
        <v>327</v>
      </c>
      <c r="C720" s="29" t="s">
        <v>50</v>
      </c>
      <c r="D720" s="27" t="s">
        <v>51</v>
      </c>
      <c r="E720" s="27" t="s">
        <v>2</v>
      </c>
      <c r="F720" s="398" t="s">
        <v>849</v>
      </c>
      <c r="G720" s="398"/>
      <c r="H720" s="28" t="s">
        <v>52</v>
      </c>
      <c r="I720" s="29" t="s">
        <v>53</v>
      </c>
      <c r="J720" s="29" t="s">
        <v>54</v>
      </c>
      <c r="K720" s="29" t="s">
        <v>3</v>
      </c>
    </row>
    <row r="721" spans="2:11" ht="24" customHeight="1" x14ac:dyDescent="0.2">
      <c r="B721" s="33" t="s">
        <v>850</v>
      </c>
      <c r="C721" s="35" t="s">
        <v>328</v>
      </c>
      <c r="D721" s="33" t="s">
        <v>72</v>
      </c>
      <c r="E721" s="33" t="s">
        <v>329</v>
      </c>
      <c r="F721" s="399" t="s">
        <v>879</v>
      </c>
      <c r="G721" s="399"/>
      <c r="H721" s="34" t="s">
        <v>122</v>
      </c>
      <c r="I721" s="70">
        <v>1</v>
      </c>
      <c r="J721" s="36">
        <v>36.200000000000003</v>
      </c>
      <c r="K721" s="36">
        <v>36.200000000000003</v>
      </c>
    </row>
    <row r="722" spans="2:11" ht="24" customHeight="1" x14ac:dyDescent="0.2">
      <c r="B722" s="71" t="s">
        <v>852</v>
      </c>
      <c r="C722" s="72" t="s">
        <v>1107</v>
      </c>
      <c r="D722" s="71" t="s">
        <v>72</v>
      </c>
      <c r="E722" s="71" t="s">
        <v>1108</v>
      </c>
      <c r="F722" s="400" t="s">
        <v>879</v>
      </c>
      <c r="G722" s="400"/>
      <c r="H722" s="73" t="s">
        <v>74</v>
      </c>
      <c r="I722" s="74">
        <v>0.214</v>
      </c>
      <c r="J722" s="75">
        <v>71.88</v>
      </c>
      <c r="K722" s="75">
        <v>15.38</v>
      </c>
    </row>
    <row r="723" spans="2:11" ht="36" customHeight="1" x14ac:dyDescent="0.2">
      <c r="B723" s="71" t="s">
        <v>852</v>
      </c>
      <c r="C723" s="72" t="s">
        <v>969</v>
      </c>
      <c r="D723" s="71" t="s">
        <v>72</v>
      </c>
      <c r="E723" s="71" t="s">
        <v>970</v>
      </c>
      <c r="F723" s="400" t="s">
        <v>879</v>
      </c>
      <c r="G723" s="400"/>
      <c r="H723" s="73" t="s">
        <v>175</v>
      </c>
      <c r="I723" s="74">
        <v>0.79</v>
      </c>
      <c r="J723" s="75">
        <v>8.2799999999999994</v>
      </c>
      <c r="K723" s="75">
        <v>6.54</v>
      </c>
    </row>
    <row r="724" spans="2:11" ht="36" customHeight="1" x14ac:dyDescent="0.2">
      <c r="B724" s="71" t="s">
        <v>852</v>
      </c>
      <c r="C724" s="72" t="s">
        <v>1109</v>
      </c>
      <c r="D724" s="71" t="s">
        <v>72</v>
      </c>
      <c r="E724" s="71" t="s">
        <v>1110</v>
      </c>
      <c r="F724" s="400" t="s">
        <v>879</v>
      </c>
      <c r="G724" s="400"/>
      <c r="H724" s="73" t="s">
        <v>97</v>
      </c>
      <c r="I724" s="74">
        <v>2.4E-2</v>
      </c>
      <c r="J724" s="75">
        <v>417.98</v>
      </c>
      <c r="K724" s="75">
        <v>10.029999999999999</v>
      </c>
    </row>
    <row r="725" spans="2:11" ht="48" customHeight="1" x14ac:dyDescent="0.2">
      <c r="B725" s="71" t="s">
        <v>852</v>
      </c>
      <c r="C725" s="72" t="s">
        <v>1111</v>
      </c>
      <c r="D725" s="71" t="s">
        <v>72</v>
      </c>
      <c r="E725" s="71" t="s">
        <v>1112</v>
      </c>
      <c r="F725" s="400" t="s">
        <v>855</v>
      </c>
      <c r="G725" s="400"/>
      <c r="H725" s="73" t="s">
        <v>97</v>
      </c>
      <c r="I725" s="74">
        <v>1.9E-3</v>
      </c>
      <c r="J725" s="75">
        <v>433.93</v>
      </c>
      <c r="K725" s="75">
        <v>0.82</v>
      </c>
    </row>
    <row r="726" spans="2:11" ht="24" customHeight="1" x14ac:dyDescent="0.2">
      <c r="B726" s="71" t="s">
        <v>852</v>
      </c>
      <c r="C726" s="72" t="s">
        <v>911</v>
      </c>
      <c r="D726" s="71" t="s">
        <v>72</v>
      </c>
      <c r="E726" s="71" t="s">
        <v>912</v>
      </c>
      <c r="F726" s="400" t="s">
        <v>855</v>
      </c>
      <c r="G726" s="400"/>
      <c r="H726" s="73" t="s">
        <v>866</v>
      </c>
      <c r="I726" s="74">
        <v>5.8000000000000003E-2</v>
      </c>
      <c r="J726" s="75">
        <v>20.3</v>
      </c>
      <c r="K726" s="75">
        <v>1.17</v>
      </c>
    </row>
    <row r="727" spans="2:11" ht="24" customHeight="1" x14ac:dyDescent="0.2">
      <c r="B727" s="71" t="s">
        <v>852</v>
      </c>
      <c r="C727" s="72" t="s">
        <v>896</v>
      </c>
      <c r="D727" s="71" t="s">
        <v>72</v>
      </c>
      <c r="E727" s="71" t="s">
        <v>897</v>
      </c>
      <c r="F727" s="400" t="s">
        <v>855</v>
      </c>
      <c r="G727" s="400"/>
      <c r="H727" s="73" t="s">
        <v>866</v>
      </c>
      <c r="I727" s="74">
        <v>8.5999999999999993E-2</v>
      </c>
      <c r="J727" s="75">
        <v>16.940000000000001</v>
      </c>
      <c r="K727" s="75">
        <v>1.45</v>
      </c>
    </row>
    <row r="728" spans="2:11" ht="24" customHeight="1" x14ac:dyDescent="0.2">
      <c r="B728" s="80" t="s">
        <v>884</v>
      </c>
      <c r="C728" s="81" t="s">
        <v>947</v>
      </c>
      <c r="D728" s="80" t="s">
        <v>72</v>
      </c>
      <c r="E728" s="80" t="s">
        <v>948</v>
      </c>
      <c r="F728" s="401" t="s">
        <v>887</v>
      </c>
      <c r="G728" s="401"/>
      <c r="H728" s="82" t="s">
        <v>934</v>
      </c>
      <c r="I728" s="83">
        <v>7.0000000000000001E-3</v>
      </c>
      <c r="J728" s="84">
        <v>5.35</v>
      </c>
      <c r="K728" s="84">
        <v>0.03</v>
      </c>
    </row>
    <row r="729" spans="2:11" ht="36" customHeight="1" x14ac:dyDescent="0.2">
      <c r="B729" s="80" t="s">
        <v>884</v>
      </c>
      <c r="C729" s="81" t="s">
        <v>967</v>
      </c>
      <c r="D729" s="80" t="s">
        <v>72</v>
      </c>
      <c r="E729" s="80" t="s">
        <v>968</v>
      </c>
      <c r="F729" s="401" t="s">
        <v>887</v>
      </c>
      <c r="G729" s="401"/>
      <c r="H729" s="82" t="s">
        <v>67</v>
      </c>
      <c r="I729" s="83">
        <v>6</v>
      </c>
      <c r="J729" s="84">
        <v>0.13</v>
      </c>
      <c r="K729" s="84">
        <v>0.78</v>
      </c>
    </row>
    <row r="730" spans="2:11" x14ac:dyDescent="0.2">
      <c r="B730" s="76"/>
      <c r="C730" s="76"/>
      <c r="D730" s="76"/>
      <c r="E730" s="76"/>
      <c r="F730" s="76" t="s">
        <v>858</v>
      </c>
      <c r="G730" s="77">
        <v>3.43016500116198</v>
      </c>
      <c r="H730" s="76" t="s">
        <v>859</v>
      </c>
      <c r="I730" s="77">
        <v>3.95</v>
      </c>
      <c r="J730" s="76" t="s">
        <v>860</v>
      </c>
      <c r="K730" s="77">
        <v>7.38</v>
      </c>
    </row>
    <row r="731" spans="2:11" ht="30" customHeight="1" thickBot="1" x14ac:dyDescent="0.25">
      <c r="B731" s="37"/>
      <c r="C731" s="37"/>
      <c r="D731" s="37"/>
      <c r="E731" s="37"/>
      <c r="F731" s="37"/>
      <c r="G731" s="37"/>
      <c r="H731" s="37" t="s">
        <v>861</v>
      </c>
      <c r="I731" s="78">
        <v>9.24</v>
      </c>
      <c r="J731" s="37" t="s">
        <v>862</v>
      </c>
      <c r="K731" s="38">
        <v>334.48</v>
      </c>
    </row>
    <row r="732" spans="2:11" ht="0.95" customHeight="1" thickTop="1" x14ac:dyDescent="0.2">
      <c r="B732" s="79"/>
      <c r="C732" s="79"/>
      <c r="D732" s="79"/>
      <c r="E732" s="79"/>
      <c r="F732" s="79"/>
      <c r="G732" s="79"/>
      <c r="H732" s="79"/>
      <c r="I732" s="79"/>
      <c r="J732" s="79"/>
      <c r="K732" s="79"/>
    </row>
    <row r="733" spans="2:11" ht="24" customHeight="1" x14ac:dyDescent="0.2">
      <c r="B733" s="30" t="s">
        <v>330</v>
      </c>
      <c r="C733" s="30"/>
      <c r="D733" s="30"/>
      <c r="E733" s="30" t="s">
        <v>331</v>
      </c>
      <c r="F733" s="30"/>
      <c r="G733" s="397"/>
      <c r="H733" s="397"/>
      <c r="I733" s="31"/>
      <c r="J733" s="30"/>
      <c r="K733" s="32">
        <v>9877.2800000000007</v>
      </c>
    </row>
    <row r="734" spans="2:11" ht="18" customHeight="1" x14ac:dyDescent="0.2">
      <c r="B734" s="27" t="s">
        <v>332</v>
      </c>
      <c r="C734" s="29" t="s">
        <v>50</v>
      </c>
      <c r="D734" s="27" t="s">
        <v>51</v>
      </c>
      <c r="E734" s="27" t="s">
        <v>2</v>
      </c>
      <c r="F734" s="398" t="s">
        <v>849</v>
      </c>
      <c r="G734" s="398"/>
      <c r="H734" s="28" t="s">
        <v>52</v>
      </c>
      <c r="I734" s="29" t="s">
        <v>53</v>
      </c>
      <c r="J734" s="29" t="s">
        <v>54</v>
      </c>
      <c r="K734" s="29" t="s">
        <v>3</v>
      </c>
    </row>
    <row r="735" spans="2:11" ht="36" customHeight="1" x14ac:dyDescent="0.2">
      <c r="B735" s="33" t="s">
        <v>850</v>
      </c>
      <c r="C735" s="35" t="s">
        <v>333</v>
      </c>
      <c r="D735" s="33" t="s">
        <v>59</v>
      </c>
      <c r="E735" s="33" t="s">
        <v>334</v>
      </c>
      <c r="F735" s="399" t="s">
        <v>1104</v>
      </c>
      <c r="G735" s="399"/>
      <c r="H735" s="34" t="s">
        <v>67</v>
      </c>
      <c r="I735" s="70">
        <v>1</v>
      </c>
      <c r="J735" s="36">
        <v>337.25</v>
      </c>
      <c r="K735" s="36">
        <v>337.25</v>
      </c>
    </row>
    <row r="736" spans="2:11" ht="24" customHeight="1" x14ac:dyDescent="0.2">
      <c r="B736" s="71" t="s">
        <v>852</v>
      </c>
      <c r="C736" s="72" t="s">
        <v>1114</v>
      </c>
      <c r="D736" s="71" t="s">
        <v>72</v>
      </c>
      <c r="E736" s="71" t="s">
        <v>1115</v>
      </c>
      <c r="F736" s="400" t="s">
        <v>855</v>
      </c>
      <c r="G736" s="400"/>
      <c r="H736" s="73" t="s">
        <v>866</v>
      </c>
      <c r="I736" s="74">
        <v>0.6</v>
      </c>
      <c r="J736" s="75">
        <v>20.45</v>
      </c>
      <c r="K736" s="75">
        <v>12.27</v>
      </c>
    </row>
    <row r="737" spans="2:11" ht="24" customHeight="1" x14ac:dyDescent="0.2">
      <c r="B737" s="80" t="s">
        <v>884</v>
      </c>
      <c r="C737" s="81" t="s">
        <v>1116</v>
      </c>
      <c r="D737" s="80" t="s">
        <v>59</v>
      </c>
      <c r="E737" s="80" t="s">
        <v>1117</v>
      </c>
      <c r="F737" s="401" t="s">
        <v>887</v>
      </c>
      <c r="G737" s="401"/>
      <c r="H737" s="82" t="s">
        <v>67</v>
      </c>
      <c r="I737" s="83">
        <v>1</v>
      </c>
      <c r="J737" s="84">
        <v>324.98</v>
      </c>
      <c r="K737" s="84">
        <v>324.98</v>
      </c>
    </row>
    <row r="738" spans="2:11" x14ac:dyDescent="0.2">
      <c r="B738" s="76"/>
      <c r="C738" s="76"/>
      <c r="D738" s="76"/>
      <c r="E738" s="76"/>
      <c r="F738" s="76" t="s">
        <v>858</v>
      </c>
      <c r="G738" s="77">
        <v>4.364396932372764</v>
      </c>
      <c r="H738" s="76" t="s">
        <v>859</v>
      </c>
      <c r="I738" s="77">
        <v>5.03</v>
      </c>
      <c r="J738" s="76" t="s">
        <v>860</v>
      </c>
      <c r="K738" s="77">
        <v>9.39</v>
      </c>
    </row>
    <row r="739" spans="2:11" ht="30" customHeight="1" thickBot="1" x14ac:dyDescent="0.25">
      <c r="B739" s="37"/>
      <c r="C739" s="37"/>
      <c r="D739" s="37"/>
      <c r="E739" s="37"/>
      <c r="F739" s="37"/>
      <c r="G739" s="37"/>
      <c r="H739" s="37" t="s">
        <v>861</v>
      </c>
      <c r="I739" s="78">
        <v>5</v>
      </c>
      <c r="J739" s="37" t="s">
        <v>862</v>
      </c>
      <c r="K739" s="38">
        <v>1686.25</v>
      </c>
    </row>
    <row r="740" spans="2:11" ht="0.95" customHeight="1" thickTop="1" x14ac:dyDescent="0.2">
      <c r="B740" s="79"/>
      <c r="C740" s="79"/>
      <c r="D740" s="79"/>
      <c r="E740" s="79"/>
      <c r="F740" s="79"/>
      <c r="G740" s="79"/>
      <c r="H740" s="79"/>
      <c r="I740" s="79"/>
      <c r="J740" s="79"/>
      <c r="K740" s="79"/>
    </row>
    <row r="741" spans="2:11" ht="18" customHeight="1" x14ac:dyDescent="0.2">
      <c r="B741" s="27" t="s">
        <v>335</v>
      </c>
      <c r="C741" s="29" t="s">
        <v>50</v>
      </c>
      <c r="D741" s="27" t="s">
        <v>51</v>
      </c>
      <c r="E741" s="27" t="s">
        <v>2</v>
      </c>
      <c r="F741" s="398" t="s">
        <v>849</v>
      </c>
      <c r="G741" s="398"/>
      <c r="H741" s="28" t="s">
        <v>52</v>
      </c>
      <c r="I741" s="29" t="s">
        <v>53</v>
      </c>
      <c r="J741" s="29" t="s">
        <v>54</v>
      </c>
      <c r="K741" s="29" t="s">
        <v>3</v>
      </c>
    </row>
    <row r="742" spans="2:11" ht="36" customHeight="1" x14ac:dyDescent="0.2">
      <c r="B742" s="33" t="s">
        <v>850</v>
      </c>
      <c r="C742" s="35" t="s">
        <v>336</v>
      </c>
      <c r="D742" s="33" t="s">
        <v>59</v>
      </c>
      <c r="E742" s="33" t="s">
        <v>337</v>
      </c>
      <c r="F742" s="399" t="s">
        <v>1104</v>
      </c>
      <c r="G742" s="399"/>
      <c r="H742" s="34" t="s">
        <v>67</v>
      </c>
      <c r="I742" s="70">
        <v>1</v>
      </c>
      <c r="J742" s="36">
        <v>929.89</v>
      </c>
      <c r="K742" s="36">
        <v>929.89</v>
      </c>
    </row>
    <row r="743" spans="2:11" ht="24" customHeight="1" x14ac:dyDescent="0.2">
      <c r="B743" s="71" t="s">
        <v>852</v>
      </c>
      <c r="C743" s="72" t="s">
        <v>1114</v>
      </c>
      <c r="D743" s="71" t="s">
        <v>72</v>
      </c>
      <c r="E743" s="71" t="s">
        <v>1115</v>
      </c>
      <c r="F743" s="400" t="s">
        <v>855</v>
      </c>
      <c r="G743" s="400"/>
      <c r="H743" s="73" t="s">
        <v>866</v>
      </c>
      <c r="I743" s="74">
        <v>0.7</v>
      </c>
      <c r="J743" s="75">
        <v>20.45</v>
      </c>
      <c r="K743" s="75">
        <v>14.31</v>
      </c>
    </row>
    <row r="744" spans="2:11" ht="24" customHeight="1" x14ac:dyDescent="0.2">
      <c r="B744" s="80" t="s">
        <v>884</v>
      </c>
      <c r="C744" s="81" t="s">
        <v>1118</v>
      </c>
      <c r="D744" s="80" t="s">
        <v>59</v>
      </c>
      <c r="E744" s="80" t="s">
        <v>1119</v>
      </c>
      <c r="F744" s="401" t="s">
        <v>887</v>
      </c>
      <c r="G744" s="401"/>
      <c r="H744" s="82" t="s">
        <v>67</v>
      </c>
      <c r="I744" s="83">
        <v>1</v>
      </c>
      <c r="J744" s="84">
        <v>915.58</v>
      </c>
      <c r="K744" s="84">
        <v>915.58</v>
      </c>
    </row>
    <row r="745" spans="2:11" x14ac:dyDescent="0.2">
      <c r="B745" s="76"/>
      <c r="C745" s="76"/>
      <c r="D745" s="76"/>
      <c r="E745" s="76"/>
      <c r="F745" s="76" t="s">
        <v>858</v>
      </c>
      <c r="G745" s="77">
        <v>5.0941203811294447</v>
      </c>
      <c r="H745" s="76" t="s">
        <v>859</v>
      </c>
      <c r="I745" s="77">
        <v>5.87</v>
      </c>
      <c r="J745" s="76" t="s">
        <v>860</v>
      </c>
      <c r="K745" s="77">
        <v>10.96</v>
      </c>
    </row>
    <row r="746" spans="2:11" ht="30" customHeight="1" thickBot="1" x14ac:dyDescent="0.25">
      <c r="B746" s="37"/>
      <c r="C746" s="37"/>
      <c r="D746" s="37"/>
      <c r="E746" s="37"/>
      <c r="F746" s="37"/>
      <c r="G746" s="37"/>
      <c r="H746" s="37" t="s">
        <v>861</v>
      </c>
      <c r="I746" s="78">
        <v>1</v>
      </c>
      <c r="J746" s="37" t="s">
        <v>862</v>
      </c>
      <c r="K746" s="38">
        <v>929.89</v>
      </c>
    </row>
    <row r="747" spans="2:11" ht="0.95" customHeight="1" thickTop="1" x14ac:dyDescent="0.2">
      <c r="B747" s="79"/>
      <c r="C747" s="79"/>
      <c r="D747" s="79"/>
      <c r="E747" s="79"/>
      <c r="F747" s="79"/>
      <c r="G747" s="79"/>
      <c r="H747" s="79"/>
      <c r="I747" s="79"/>
      <c r="J747" s="79"/>
      <c r="K747" s="79"/>
    </row>
    <row r="748" spans="2:11" ht="18" customHeight="1" x14ac:dyDescent="0.2">
      <c r="B748" s="27" t="s">
        <v>338</v>
      </c>
      <c r="C748" s="29" t="s">
        <v>50</v>
      </c>
      <c r="D748" s="27" t="s">
        <v>51</v>
      </c>
      <c r="E748" s="27" t="s">
        <v>2</v>
      </c>
      <c r="F748" s="398" t="s">
        <v>849</v>
      </c>
      <c r="G748" s="398"/>
      <c r="H748" s="28" t="s">
        <v>52</v>
      </c>
      <c r="I748" s="29" t="s">
        <v>53</v>
      </c>
      <c r="J748" s="29" t="s">
        <v>54</v>
      </c>
      <c r="K748" s="29" t="s">
        <v>3</v>
      </c>
    </row>
    <row r="749" spans="2:11" ht="36" customHeight="1" x14ac:dyDescent="0.2">
      <c r="B749" s="33" t="s">
        <v>850</v>
      </c>
      <c r="C749" s="35" t="s">
        <v>339</v>
      </c>
      <c r="D749" s="33" t="s">
        <v>59</v>
      </c>
      <c r="E749" s="33" t="s">
        <v>340</v>
      </c>
      <c r="F749" s="399" t="s">
        <v>1104</v>
      </c>
      <c r="G749" s="399"/>
      <c r="H749" s="34" t="s">
        <v>67</v>
      </c>
      <c r="I749" s="70">
        <v>1</v>
      </c>
      <c r="J749" s="36">
        <v>1210.19</v>
      </c>
      <c r="K749" s="36">
        <v>1210.19</v>
      </c>
    </row>
    <row r="750" spans="2:11" ht="24" customHeight="1" x14ac:dyDescent="0.2">
      <c r="B750" s="71" t="s">
        <v>852</v>
      </c>
      <c r="C750" s="72" t="s">
        <v>1114</v>
      </c>
      <c r="D750" s="71" t="s">
        <v>72</v>
      </c>
      <c r="E750" s="71" t="s">
        <v>1115</v>
      </c>
      <c r="F750" s="400" t="s">
        <v>855</v>
      </c>
      <c r="G750" s="400"/>
      <c r="H750" s="73" t="s">
        <v>866</v>
      </c>
      <c r="I750" s="74">
        <v>0.8</v>
      </c>
      <c r="J750" s="75">
        <v>20.45</v>
      </c>
      <c r="K750" s="75">
        <v>16.36</v>
      </c>
    </row>
    <row r="751" spans="2:11" ht="24" customHeight="1" x14ac:dyDescent="0.2">
      <c r="B751" s="80" t="s">
        <v>884</v>
      </c>
      <c r="C751" s="81" t="s">
        <v>1120</v>
      </c>
      <c r="D751" s="80" t="s">
        <v>59</v>
      </c>
      <c r="E751" s="80" t="s">
        <v>1121</v>
      </c>
      <c r="F751" s="401" t="s">
        <v>887</v>
      </c>
      <c r="G751" s="401"/>
      <c r="H751" s="82" t="s">
        <v>67</v>
      </c>
      <c r="I751" s="83">
        <v>1</v>
      </c>
      <c r="J751" s="84">
        <v>1193.83</v>
      </c>
      <c r="K751" s="84">
        <v>1193.83</v>
      </c>
    </row>
    <row r="752" spans="2:11" x14ac:dyDescent="0.2">
      <c r="B752" s="76"/>
      <c r="C752" s="76"/>
      <c r="D752" s="76"/>
      <c r="E752" s="76"/>
      <c r="F752" s="76" t="s">
        <v>858</v>
      </c>
      <c r="G752" s="77">
        <v>5.8191959098303512</v>
      </c>
      <c r="H752" s="76" t="s">
        <v>859</v>
      </c>
      <c r="I752" s="77">
        <v>6.7</v>
      </c>
      <c r="J752" s="76" t="s">
        <v>860</v>
      </c>
      <c r="K752" s="77">
        <v>12.52</v>
      </c>
    </row>
    <row r="753" spans="2:11" ht="30" customHeight="1" thickBot="1" x14ac:dyDescent="0.25">
      <c r="B753" s="37"/>
      <c r="C753" s="37"/>
      <c r="D753" s="37"/>
      <c r="E753" s="37"/>
      <c r="F753" s="37"/>
      <c r="G753" s="37"/>
      <c r="H753" s="37" t="s">
        <v>861</v>
      </c>
      <c r="I753" s="78">
        <v>6</v>
      </c>
      <c r="J753" s="37" t="s">
        <v>862</v>
      </c>
      <c r="K753" s="38">
        <v>7261.14</v>
      </c>
    </row>
    <row r="754" spans="2:11" ht="0.95" customHeight="1" thickTop="1" x14ac:dyDescent="0.2">
      <c r="B754" s="79"/>
      <c r="C754" s="79"/>
      <c r="D754" s="79"/>
      <c r="E754" s="79"/>
      <c r="F754" s="79"/>
      <c r="G754" s="79"/>
      <c r="H754" s="79"/>
      <c r="I754" s="79"/>
      <c r="J754" s="79"/>
      <c r="K754" s="79"/>
    </row>
    <row r="755" spans="2:11" ht="24" customHeight="1" x14ac:dyDescent="0.2">
      <c r="B755" s="30" t="s">
        <v>341</v>
      </c>
      <c r="C755" s="30"/>
      <c r="D755" s="30"/>
      <c r="E755" s="30" t="s">
        <v>342</v>
      </c>
      <c r="F755" s="30"/>
      <c r="G755" s="397"/>
      <c r="H755" s="397"/>
      <c r="I755" s="31"/>
      <c r="J755" s="30"/>
      <c r="K755" s="32">
        <v>23164.42</v>
      </c>
    </row>
    <row r="756" spans="2:11" ht="18" customHeight="1" x14ac:dyDescent="0.2">
      <c r="B756" s="27" t="s">
        <v>343</v>
      </c>
      <c r="C756" s="29" t="s">
        <v>50</v>
      </c>
      <c r="D756" s="27" t="s">
        <v>51</v>
      </c>
      <c r="E756" s="27" t="s">
        <v>2</v>
      </c>
      <c r="F756" s="398" t="s">
        <v>849</v>
      </c>
      <c r="G756" s="398"/>
      <c r="H756" s="28" t="s">
        <v>52</v>
      </c>
      <c r="I756" s="29" t="s">
        <v>53</v>
      </c>
      <c r="J756" s="29" t="s">
        <v>54</v>
      </c>
      <c r="K756" s="29" t="s">
        <v>3</v>
      </c>
    </row>
    <row r="757" spans="2:11" ht="36" customHeight="1" x14ac:dyDescent="0.2">
      <c r="B757" s="33" t="s">
        <v>850</v>
      </c>
      <c r="C757" s="35" t="s">
        <v>344</v>
      </c>
      <c r="D757" s="33" t="s">
        <v>59</v>
      </c>
      <c r="E757" s="33" t="s">
        <v>345</v>
      </c>
      <c r="F757" s="399" t="s">
        <v>1104</v>
      </c>
      <c r="G757" s="399"/>
      <c r="H757" s="34" t="s">
        <v>67</v>
      </c>
      <c r="I757" s="70">
        <v>1</v>
      </c>
      <c r="J757" s="36">
        <v>1509.81</v>
      </c>
      <c r="K757" s="36">
        <v>1509.81</v>
      </c>
    </row>
    <row r="758" spans="2:11" ht="24" customHeight="1" x14ac:dyDescent="0.2">
      <c r="B758" s="71" t="s">
        <v>852</v>
      </c>
      <c r="C758" s="72" t="s">
        <v>911</v>
      </c>
      <c r="D758" s="71" t="s">
        <v>72</v>
      </c>
      <c r="E758" s="71" t="s">
        <v>912</v>
      </c>
      <c r="F758" s="400" t="s">
        <v>855</v>
      </c>
      <c r="G758" s="400"/>
      <c r="H758" s="73" t="s">
        <v>866</v>
      </c>
      <c r="I758" s="74">
        <v>1</v>
      </c>
      <c r="J758" s="75">
        <v>20.3</v>
      </c>
      <c r="K758" s="75">
        <v>20.3</v>
      </c>
    </row>
    <row r="759" spans="2:11" ht="24" customHeight="1" x14ac:dyDescent="0.2">
      <c r="B759" s="80" t="s">
        <v>884</v>
      </c>
      <c r="C759" s="81" t="s">
        <v>1122</v>
      </c>
      <c r="D759" s="80" t="s">
        <v>59</v>
      </c>
      <c r="E759" s="80" t="s">
        <v>1123</v>
      </c>
      <c r="F759" s="401" t="s">
        <v>887</v>
      </c>
      <c r="G759" s="401"/>
      <c r="H759" s="82" t="s">
        <v>67</v>
      </c>
      <c r="I759" s="83">
        <v>1</v>
      </c>
      <c r="J759" s="84">
        <v>1489.51</v>
      </c>
      <c r="K759" s="84">
        <v>1489.51</v>
      </c>
    </row>
    <row r="760" spans="2:11" x14ac:dyDescent="0.2">
      <c r="B760" s="76"/>
      <c r="C760" s="76"/>
      <c r="D760" s="76"/>
      <c r="E760" s="76"/>
      <c r="F760" s="76" t="s">
        <v>858</v>
      </c>
      <c r="G760" s="77">
        <v>7.2089239999999997</v>
      </c>
      <c r="H760" s="76" t="s">
        <v>859</v>
      </c>
      <c r="I760" s="77">
        <v>8.3000000000000007</v>
      </c>
      <c r="J760" s="76" t="s">
        <v>860</v>
      </c>
      <c r="K760" s="77">
        <v>15.51</v>
      </c>
    </row>
    <row r="761" spans="2:11" ht="30" customHeight="1" thickBot="1" x14ac:dyDescent="0.25">
      <c r="B761" s="37"/>
      <c r="C761" s="37"/>
      <c r="D761" s="37"/>
      <c r="E761" s="37"/>
      <c r="F761" s="37"/>
      <c r="G761" s="37"/>
      <c r="H761" s="37" t="s">
        <v>861</v>
      </c>
      <c r="I761" s="78">
        <v>1</v>
      </c>
      <c r="J761" s="37" t="s">
        <v>862</v>
      </c>
      <c r="K761" s="38">
        <v>1509.81</v>
      </c>
    </row>
    <row r="762" spans="2:11" ht="0.95" customHeight="1" thickTop="1" x14ac:dyDescent="0.2">
      <c r="B762" s="79"/>
      <c r="C762" s="79"/>
      <c r="D762" s="79"/>
      <c r="E762" s="79"/>
      <c r="F762" s="79"/>
      <c r="G762" s="79"/>
      <c r="H762" s="79"/>
      <c r="I762" s="79"/>
      <c r="J762" s="79"/>
      <c r="K762" s="79"/>
    </row>
    <row r="763" spans="2:11" ht="18" customHeight="1" x14ac:dyDescent="0.2">
      <c r="B763" s="27" t="s">
        <v>346</v>
      </c>
      <c r="C763" s="29" t="s">
        <v>50</v>
      </c>
      <c r="D763" s="27" t="s">
        <v>51</v>
      </c>
      <c r="E763" s="27" t="s">
        <v>2</v>
      </c>
      <c r="F763" s="398" t="s">
        <v>849</v>
      </c>
      <c r="G763" s="398"/>
      <c r="H763" s="28" t="s">
        <v>52</v>
      </c>
      <c r="I763" s="29" t="s">
        <v>53</v>
      </c>
      <c r="J763" s="29" t="s">
        <v>54</v>
      </c>
      <c r="K763" s="29" t="s">
        <v>3</v>
      </c>
    </row>
    <row r="764" spans="2:11" ht="36" customHeight="1" x14ac:dyDescent="0.2">
      <c r="B764" s="33" t="s">
        <v>850</v>
      </c>
      <c r="C764" s="35" t="s">
        <v>347</v>
      </c>
      <c r="D764" s="33" t="s">
        <v>59</v>
      </c>
      <c r="E764" s="33" t="s">
        <v>348</v>
      </c>
      <c r="F764" s="399" t="s">
        <v>1104</v>
      </c>
      <c r="G764" s="399"/>
      <c r="H764" s="34" t="s">
        <v>67</v>
      </c>
      <c r="I764" s="70">
        <v>1</v>
      </c>
      <c r="J764" s="36">
        <v>1627.69</v>
      </c>
      <c r="K764" s="36">
        <v>1627.69</v>
      </c>
    </row>
    <row r="765" spans="2:11" ht="24" customHeight="1" x14ac:dyDescent="0.2">
      <c r="B765" s="71" t="s">
        <v>852</v>
      </c>
      <c r="C765" s="72" t="s">
        <v>911</v>
      </c>
      <c r="D765" s="71" t="s">
        <v>72</v>
      </c>
      <c r="E765" s="71" t="s">
        <v>912</v>
      </c>
      <c r="F765" s="400" t="s">
        <v>855</v>
      </c>
      <c r="G765" s="400"/>
      <c r="H765" s="73" t="s">
        <v>866</v>
      </c>
      <c r="I765" s="74">
        <v>1</v>
      </c>
      <c r="J765" s="75">
        <v>20.3</v>
      </c>
      <c r="K765" s="75">
        <v>20.3</v>
      </c>
    </row>
    <row r="766" spans="2:11" ht="24" customHeight="1" x14ac:dyDescent="0.2">
      <c r="B766" s="80" t="s">
        <v>884</v>
      </c>
      <c r="C766" s="81" t="s">
        <v>1124</v>
      </c>
      <c r="D766" s="80" t="s">
        <v>59</v>
      </c>
      <c r="E766" s="80" t="s">
        <v>1125</v>
      </c>
      <c r="F766" s="401" t="s">
        <v>887</v>
      </c>
      <c r="G766" s="401"/>
      <c r="H766" s="82" t="s">
        <v>67</v>
      </c>
      <c r="I766" s="83">
        <v>1</v>
      </c>
      <c r="J766" s="84">
        <v>1607.39</v>
      </c>
      <c r="K766" s="84">
        <v>1607.39</v>
      </c>
    </row>
    <row r="767" spans="2:11" x14ac:dyDescent="0.2">
      <c r="B767" s="76"/>
      <c r="C767" s="76"/>
      <c r="D767" s="76"/>
      <c r="E767" s="76"/>
      <c r="F767" s="76" t="s">
        <v>858</v>
      </c>
      <c r="G767" s="77">
        <v>7.2089239999999997</v>
      </c>
      <c r="H767" s="76" t="s">
        <v>859</v>
      </c>
      <c r="I767" s="77">
        <v>8.3000000000000007</v>
      </c>
      <c r="J767" s="76" t="s">
        <v>860</v>
      </c>
      <c r="K767" s="77">
        <v>15.51</v>
      </c>
    </row>
    <row r="768" spans="2:11" ht="30" customHeight="1" thickBot="1" x14ac:dyDescent="0.25">
      <c r="B768" s="37"/>
      <c r="C768" s="37"/>
      <c r="D768" s="37"/>
      <c r="E768" s="37"/>
      <c r="F768" s="37"/>
      <c r="G768" s="37"/>
      <c r="H768" s="37" t="s">
        <v>861</v>
      </c>
      <c r="I768" s="78">
        <v>4</v>
      </c>
      <c r="J768" s="37" t="s">
        <v>862</v>
      </c>
      <c r="K768" s="38">
        <v>6510.76</v>
      </c>
    </row>
    <row r="769" spans="2:11" ht="0.95" customHeight="1" thickTop="1" x14ac:dyDescent="0.2">
      <c r="B769" s="79"/>
      <c r="C769" s="79"/>
      <c r="D769" s="79"/>
      <c r="E769" s="79"/>
      <c r="F769" s="79"/>
      <c r="G769" s="79"/>
      <c r="H769" s="79"/>
      <c r="I769" s="79"/>
      <c r="J769" s="79"/>
      <c r="K769" s="79"/>
    </row>
    <row r="770" spans="2:11" ht="18" customHeight="1" x14ac:dyDescent="0.2">
      <c r="B770" s="27" t="s">
        <v>349</v>
      </c>
      <c r="C770" s="29" t="s">
        <v>50</v>
      </c>
      <c r="D770" s="27" t="s">
        <v>51</v>
      </c>
      <c r="E770" s="27" t="s">
        <v>2</v>
      </c>
      <c r="F770" s="398" t="s">
        <v>849</v>
      </c>
      <c r="G770" s="398"/>
      <c r="H770" s="28" t="s">
        <v>52</v>
      </c>
      <c r="I770" s="29" t="s">
        <v>53</v>
      </c>
      <c r="J770" s="29" t="s">
        <v>54</v>
      </c>
      <c r="K770" s="29" t="s">
        <v>3</v>
      </c>
    </row>
    <row r="771" spans="2:11" ht="36" customHeight="1" x14ac:dyDescent="0.2">
      <c r="B771" s="33" t="s">
        <v>850</v>
      </c>
      <c r="C771" s="35" t="s">
        <v>350</v>
      </c>
      <c r="D771" s="33" t="s">
        <v>59</v>
      </c>
      <c r="E771" s="33" t="s">
        <v>351</v>
      </c>
      <c r="F771" s="399" t="s">
        <v>1104</v>
      </c>
      <c r="G771" s="399"/>
      <c r="H771" s="34" t="s">
        <v>67</v>
      </c>
      <c r="I771" s="70">
        <v>1</v>
      </c>
      <c r="J771" s="36">
        <v>1746.33</v>
      </c>
      <c r="K771" s="36">
        <v>1746.33</v>
      </c>
    </row>
    <row r="772" spans="2:11" ht="24" customHeight="1" x14ac:dyDescent="0.2">
      <c r="B772" s="71" t="s">
        <v>852</v>
      </c>
      <c r="C772" s="72" t="s">
        <v>911</v>
      </c>
      <c r="D772" s="71" t="s">
        <v>72</v>
      </c>
      <c r="E772" s="71" t="s">
        <v>912</v>
      </c>
      <c r="F772" s="400" t="s">
        <v>855</v>
      </c>
      <c r="G772" s="400"/>
      <c r="H772" s="73" t="s">
        <v>866</v>
      </c>
      <c r="I772" s="74">
        <v>1</v>
      </c>
      <c r="J772" s="75">
        <v>20.3</v>
      </c>
      <c r="K772" s="75">
        <v>20.3</v>
      </c>
    </row>
    <row r="773" spans="2:11" ht="24" customHeight="1" x14ac:dyDescent="0.2">
      <c r="B773" s="80" t="s">
        <v>884</v>
      </c>
      <c r="C773" s="81" t="s">
        <v>1126</v>
      </c>
      <c r="D773" s="80" t="s">
        <v>59</v>
      </c>
      <c r="E773" s="80" t="s">
        <v>1127</v>
      </c>
      <c r="F773" s="401" t="s">
        <v>887</v>
      </c>
      <c r="G773" s="401"/>
      <c r="H773" s="82" t="s">
        <v>67</v>
      </c>
      <c r="I773" s="83">
        <v>1</v>
      </c>
      <c r="J773" s="84">
        <v>1726.03</v>
      </c>
      <c r="K773" s="84">
        <v>1726.03</v>
      </c>
    </row>
    <row r="774" spans="2:11" x14ac:dyDescent="0.2">
      <c r="B774" s="76"/>
      <c r="C774" s="76"/>
      <c r="D774" s="76"/>
      <c r="E774" s="76"/>
      <c r="F774" s="76" t="s">
        <v>858</v>
      </c>
      <c r="G774" s="77">
        <v>7.2089239999999997</v>
      </c>
      <c r="H774" s="76" t="s">
        <v>859</v>
      </c>
      <c r="I774" s="77">
        <v>8.3000000000000007</v>
      </c>
      <c r="J774" s="76" t="s">
        <v>860</v>
      </c>
      <c r="K774" s="77">
        <v>15.51</v>
      </c>
    </row>
    <row r="775" spans="2:11" ht="30" customHeight="1" thickBot="1" x14ac:dyDescent="0.25">
      <c r="B775" s="37"/>
      <c r="C775" s="37"/>
      <c r="D775" s="37"/>
      <c r="E775" s="37"/>
      <c r="F775" s="37"/>
      <c r="G775" s="37"/>
      <c r="H775" s="37" t="s">
        <v>861</v>
      </c>
      <c r="I775" s="78">
        <v>2</v>
      </c>
      <c r="J775" s="37" t="s">
        <v>862</v>
      </c>
      <c r="K775" s="38">
        <v>3492.66</v>
      </c>
    </row>
    <row r="776" spans="2:11" ht="0.95" customHeight="1" thickTop="1" x14ac:dyDescent="0.2">
      <c r="B776" s="79"/>
      <c r="C776" s="79"/>
      <c r="D776" s="79"/>
      <c r="E776" s="79"/>
      <c r="F776" s="79"/>
      <c r="G776" s="79"/>
      <c r="H776" s="79"/>
      <c r="I776" s="79"/>
      <c r="J776" s="79"/>
      <c r="K776" s="79"/>
    </row>
    <row r="777" spans="2:11" ht="18" customHeight="1" x14ac:dyDescent="0.2">
      <c r="B777" s="27" t="s">
        <v>352</v>
      </c>
      <c r="C777" s="29" t="s">
        <v>50</v>
      </c>
      <c r="D777" s="27" t="s">
        <v>51</v>
      </c>
      <c r="E777" s="27" t="s">
        <v>2</v>
      </c>
      <c r="F777" s="398" t="s">
        <v>849</v>
      </c>
      <c r="G777" s="398"/>
      <c r="H777" s="28" t="s">
        <v>52</v>
      </c>
      <c r="I777" s="29" t="s">
        <v>53</v>
      </c>
      <c r="J777" s="29" t="s">
        <v>54</v>
      </c>
      <c r="K777" s="29" t="s">
        <v>3</v>
      </c>
    </row>
    <row r="778" spans="2:11" ht="36" customHeight="1" x14ac:dyDescent="0.2">
      <c r="B778" s="33" t="s">
        <v>850</v>
      </c>
      <c r="C778" s="35" t="s">
        <v>353</v>
      </c>
      <c r="D778" s="33" t="s">
        <v>59</v>
      </c>
      <c r="E778" s="33" t="s">
        <v>354</v>
      </c>
      <c r="F778" s="399" t="s">
        <v>1104</v>
      </c>
      <c r="G778" s="399"/>
      <c r="H778" s="34" t="s">
        <v>67</v>
      </c>
      <c r="I778" s="70">
        <v>1</v>
      </c>
      <c r="J778" s="36">
        <v>2066.37</v>
      </c>
      <c r="K778" s="36">
        <v>2066.37</v>
      </c>
    </row>
    <row r="779" spans="2:11" ht="24" customHeight="1" x14ac:dyDescent="0.2">
      <c r="B779" s="71" t="s">
        <v>852</v>
      </c>
      <c r="C779" s="72" t="s">
        <v>911</v>
      </c>
      <c r="D779" s="71" t="s">
        <v>72</v>
      </c>
      <c r="E779" s="71" t="s">
        <v>912</v>
      </c>
      <c r="F779" s="400" t="s">
        <v>855</v>
      </c>
      <c r="G779" s="400"/>
      <c r="H779" s="73" t="s">
        <v>866</v>
      </c>
      <c r="I779" s="74">
        <v>1</v>
      </c>
      <c r="J779" s="75">
        <v>20.3</v>
      </c>
      <c r="K779" s="75">
        <v>20.3</v>
      </c>
    </row>
    <row r="780" spans="2:11" ht="24" customHeight="1" x14ac:dyDescent="0.2">
      <c r="B780" s="80" t="s">
        <v>884</v>
      </c>
      <c r="C780" s="81" t="s">
        <v>1128</v>
      </c>
      <c r="D780" s="80" t="s">
        <v>59</v>
      </c>
      <c r="E780" s="80" t="s">
        <v>1129</v>
      </c>
      <c r="F780" s="401" t="s">
        <v>887</v>
      </c>
      <c r="G780" s="401"/>
      <c r="H780" s="82" t="s">
        <v>67</v>
      </c>
      <c r="I780" s="83">
        <v>1</v>
      </c>
      <c r="J780" s="84">
        <v>2046.07</v>
      </c>
      <c r="K780" s="84">
        <v>2046.07</v>
      </c>
    </row>
    <row r="781" spans="2:11" x14ac:dyDescent="0.2">
      <c r="B781" s="76"/>
      <c r="C781" s="76"/>
      <c r="D781" s="76"/>
      <c r="E781" s="76"/>
      <c r="F781" s="76" t="s">
        <v>858</v>
      </c>
      <c r="G781" s="77">
        <v>7.2089239999999997</v>
      </c>
      <c r="H781" s="76" t="s">
        <v>859</v>
      </c>
      <c r="I781" s="77">
        <v>8.3000000000000007</v>
      </c>
      <c r="J781" s="76" t="s">
        <v>860</v>
      </c>
      <c r="K781" s="77">
        <v>15.51</v>
      </c>
    </row>
    <row r="782" spans="2:11" ht="30" customHeight="1" thickBot="1" x14ac:dyDescent="0.25">
      <c r="B782" s="37"/>
      <c r="C782" s="37"/>
      <c r="D782" s="37"/>
      <c r="E782" s="37"/>
      <c r="F782" s="37"/>
      <c r="G782" s="37"/>
      <c r="H782" s="37" t="s">
        <v>861</v>
      </c>
      <c r="I782" s="78">
        <v>4</v>
      </c>
      <c r="J782" s="37" t="s">
        <v>862</v>
      </c>
      <c r="K782" s="38">
        <v>8265.48</v>
      </c>
    </row>
    <row r="783" spans="2:11" ht="0.95" customHeight="1" thickTop="1" x14ac:dyDescent="0.2">
      <c r="B783" s="79"/>
      <c r="C783" s="79"/>
      <c r="D783" s="79"/>
      <c r="E783" s="79"/>
      <c r="F783" s="79"/>
      <c r="G783" s="79"/>
      <c r="H783" s="79"/>
      <c r="I783" s="79"/>
      <c r="J783" s="79"/>
      <c r="K783" s="79"/>
    </row>
    <row r="784" spans="2:11" ht="18" customHeight="1" x14ac:dyDescent="0.2">
      <c r="B784" s="27" t="s">
        <v>355</v>
      </c>
      <c r="C784" s="29" t="s">
        <v>50</v>
      </c>
      <c r="D784" s="27" t="s">
        <v>51</v>
      </c>
      <c r="E784" s="27" t="s">
        <v>2</v>
      </c>
      <c r="F784" s="398" t="s">
        <v>849</v>
      </c>
      <c r="G784" s="398"/>
      <c r="H784" s="28" t="s">
        <v>52</v>
      </c>
      <c r="I784" s="29" t="s">
        <v>53</v>
      </c>
      <c r="J784" s="29" t="s">
        <v>54</v>
      </c>
      <c r="K784" s="29" t="s">
        <v>3</v>
      </c>
    </row>
    <row r="785" spans="2:11" ht="36" customHeight="1" x14ac:dyDescent="0.2">
      <c r="B785" s="33" t="s">
        <v>850</v>
      </c>
      <c r="C785" s="35" t="s">
        <v>356</v>
      </c>
      <c r="D785" s="33" t="s">
        <v>59</v>
      </c>
      <c r="E785" s="33" t="s">
        <v>357</v>
      </c>
      <c r="F785" s="399" t="s">
        <v>1104</v>
      </c>
      <c r="G785" s="399"/>
      <c r="H785" s="34" t="s">
        <v>67</v>
      </c>
      <c r="I785" s="70">
        <v>1</v>
      </c>
      <c r="J785" s="36">
        <v>3385.71</v>
      </c>
      <c r="K785" s="36">
        <v>3385.71</v>
      </c>
    </row>
    <row r="786" spans="2:11" ht="24" customHeight="1" x14ac:dyDescent="0.2">
      <c r="B786" s="71" t="s">
        <v>852</v>
      </c>
      <c r="C786" s="72" t="s">
        <v>911</v>
      </c>
      <c r="D786" s="71" t="s">
        <v>72</v>
      </c>
      <c r="E786" s="71" t="s">
        <v>912</v>
      </c>
      <c r="F786" s="400" t="s">
        <v>855</v>
      </c>
      <c r="G786" s="400"/>
      <c r="H786" s="73" t="s">
        <v>866</v>
      </c>
      <c r="I786" s="74">
        <v>1</v>
      </c>
      <c r="J786" s="75">
        <v>20.3</v>
      </c>
      <c r="K786" s="75">
        <v>20.3</v>
      </c>
    </row>
    <row r="787" spans="2:11" ht="24" customHeight="1" x14ac:dyDescent="0.2">
      <c r="B787" s="80" t="s">
        <v>884</v>
      </c>
      <c r="C787" s="81" t="s">
        <v>1130</v>
      </c>
      <c r="D787" s="80" t="s">
        <v>59</v>
      </c>
      <c r="E787" s="80" t="s">
        <v>1131</v>
      </c>
      <c r="F787" s="401" t="s">
        <v>887</v>
      </c>
      <c r="G787" s="401"/>
      <c r="H787" s="82" t="s">
        <v>67</v>
      </c>
      <c r="I787" s="83">
        <v>1</v>
      </c>
      <c r="J787" s="84">
        <v>3365.41</v>
      </c>
      <c r="K787" s="84">
        <v>3365.41</v>
      </c>
    </row>
    <row r="788" spans="2:11" x14ac:dyDescent="0.2">
      <c r="B788" s="76"/>
      <c r="C788" s="76"/>
      <c r="D788" s="76"/>
      <c r="E788" s="76"/>
      <c r="F788" s="76" t="s">
        <v>858</v>
      </c>
      <c r="G788" s="77">
        <v>7.2089239999999997</v>
      </c>
      <c r="H788" s="76" t="s">
        <v>859</v>
      </c>
      <c r="I788" s="77">
        <v>8.3000000000000007</v>
      </c>
      <c r="J788" s="76" t="s">
        <v>860</v>
      </c>
      <c r="K788" s="77">
        <v>15.51</v>
      </c>
    </row>
    <row r="789" spans="2:11" ht="30" customHeight="1" thickBot="1" x14ac:dyDescent="0.25">
      <c r="B789" s="37"/>
      <c r="C789" s="37"/>
      <c r="D789" s="37"/>
      <c r="E789" s="37"/>
      <c r="F789" s="37"/>
      <c r="G789" s="37"/>
      <c r="H789" s="37" t="s">
        <v>861</v>
      </c>
      <c r="I789" s="78">
        <v>1</v>
      </c>
      <c r="J789" s="37" t="s">
        <v>862</v>
      </c>
      <c r="K789" s="38">
        <v>3385.71</v>
      </c>
    </row>
    <row r="790" spans="2:11" ht="0.95" customHeight="1" thickTop="1" x14ac:dyDescent="0.2">
      <c r="B790" s="79"/>
      <c r="C790" s="79"/>
      <c r="D790" s="79"/>
      <c r="E790" s="79"/>
      <c r="F790" s="79"/>
      <c r="G790" s="79"/>
      <c r="H790" s="79"/>
      <c r="I790" s="79"/>
      <c r="J790" s="79"/>
      <c r="K790" s="79"/>
    </row>
    <row r="791" spans="2:11" ht="24" customHeight="1" x14ac:dyDescent="0.2">
      <c r="B791" s="30" t="s">
        <v>24</v>
      </c>
      <c r="C791" s="30"/>
      <c r="D791" s="30"/>
      <c r="E791" s="30" t="s">
        <v>25</v>
      </c>
      <c r="F791" s="30"/>
      <c r="G791" s="397"/>
      <c r="H791" s="397"/>
      <c r="I791" s="31"/>
      <c r="J791" s="30"/>
      <c r="K791" s="32"/>
    </row>
    <row r="792" spans="2:11" ht="24" customHeight="1" x14ac:dyDescent="0.2">
      <c r="B792" s="30" t="s">
        <v>358</v>
      </c>
      <c r="C792" s="30"/>
      <c r="D792" s="30"/>
      <c r="E792" s="30" t="s">
        <v>359</v>
      </c>
      <c r="F792" s="30"/>
      <c r="G792" s="397"/>
      <c r="H792" s="397"/>
      <c r="I792" s="31"/>
      <c r="J792" s="30"/>
      <c r="K792" s="32">
        <v>18321.43</v>
      </c>
    </row>
    <row r="793" spans="2:11" ht="18" customHeight="1" x14ac:dyDescent="0.2">
      <c r="B793" s="27" t="s">
        <v>360</v>
      </c>
      <c r="C793" s="29" t="s">
        <v>50</v>
      </c>
      <c r="D793" s="27" t="s">
        <v>51</v>
      </c>
      <c r="E793" s="27" t="s">
        <v>2</v>
      </c>
      <c r="F793" s="398" t="s">
        <v>849</v>
      </c>
      <c r="G793" s="398"/>
      <c r="H793" s="28" t="s">
        <v>52</v>
      </c>
      <c r="I793" s="29" t="s">
        <v>53</v>
      </c>
      <c r="J793" s="29" t="s">
        <v>54</v>
      </c>
      <c r="K793" s="29" t="s">
        <v>3</v>
      </c>
    </row>
    <row r="794" spans="2:11" ht="24" customHeight="1" x14ac:dyDescent="0.2">
      <c r="B794" s="33" t="s">
        <v>850</v>
      </c>
      <c r="C794" s="35" t="s">
        <v>361</v>
      </c>
      <c r="D794" s="33" t="s">
        <v>72</v>
      </c>
      <c r="E794" s="33" t="s">
        <v>362</v>
      </c>
      <c r="F794" s="399" t="s">
        <v>1038</v>
      </c>
      <c r="G794" s="399"/>
      <c r="H794" s="34" t="s">
        <v>74</v>
      </c>
      <c r="I794" s="70">
        <v>1</v>
      </c>
      <c r="J794" s="36">
        <v>2.2000000000000002</v>
      </c>
      <c r="K794" s="36">
        <v>2.2000000000000002</v>
      </c>
    </row>
    <row r="795" spans="2:11" ht="24" customHeight="1" x14ac:dyDescent="0.2">
      <c r="B795" s="71" t="s">
        <v>852</v>
      </c>
      <c r="C795" s="72" t="s">
        <v>1039</v>
      </c>
      <c r="D795" s="71" t="s">
        <v>72</v>
      </c>
      <c r="E795" s="71" t="s">
        <v>1040</v>
      </c>
      <c r="F795" s="400" t="s">
        <v>855</v>
      </c>
      <c r="G795" s="400"/>
      <c r="H795" s="73" t="s">
        <v>866</v>
      </c>
      <c r="I795" s="74">
        <v>5.3999999999999999E-2</v>
      </c>
      <c r="J795" s="75">
        <v>21.17</v>
      </c>
      <c r="K795" s="75">
        <v>1.1399999999999999</v>
      </c>
    </row>
    <row r="796" spans="2:11" ht="24" customHeight="1" x14ac:dyDescent="0.2">
      <c r="B796" s="71" t="s">
        <v>852</v>
      </c>
      <c r="C796" s="72" t="s">
        <v>896</v>
      </c>
      <c r="D796" s="71" t="s">
        <v>72</v>
      </c>
      <c r="E796" s="71" t="s">
        <v>897</v>
      </c>
      <c r="F796" s="400" t="s">
        <v>855</v>
      </c>
      <c r="G796" s="400"/>
      <c r="H796" s="73" t="s">
        <v>866</v>
      </c>
      <c r="I796" s="74">
        <v>1.4E-2</v>
      </c>
      <c r="J796" s="75">
        <v>16.940000000000001</v>
      </c>
      <c r="K796" s="75">
        <v>0.23</v>
      </c>
    </row>
    <row r="797" spans="2:11" ht="24" customHeight="1" x14ac:dyDescent="0.2">
      <c r="B797" s="80" t="s">
        <v>884</v>
      </c>
      <c r="C797" s="81" t="s">
        <v>1132</v>
      </c>
      <c r="D797" s="80" t="s">
        <v>72</v>
      </c>
      <c r="E797" s="80" t="s">
        <v>1133</v>
      </c>
      <c r="F797" s="401" t="s">
        <v>887</v>
      </c>
      <c r="G797" s="401"/>
      <c r="H797" s="82" t="s">
        <v>934</v>
      </c>
      <c r="I797" s="83">
        <v>0.16</v>
      </c>
      <c r="J797" s="84">
        <v>5.19</v>
      </c>
      <c r="K797" s="84">
        <v>0.83</v>
      </c>
    </row>
    <row r="798" spans="2:11" x14ac:dyDescent="0.2">
      <c r="B798" s="76"/>
      <c r="C798" s="76"/>
      <c r="D798" s="76"/>
      <c r="E798" s="76"/>
      <c r="F798" s="76" t="s">
        <v>858</v>
      </c>
      <c r="G798" s="77">
        <v>0.46014408552172903</v>
      </c>
      <c r="H798" s="76" t="s">
        <v>859</v>
      </c>
      <c r="I798" s="77">
        <v>0.53</v>
      </c>
      <c r="J798" s="76" t="s">
        <v>860</v>
      </c>
      <c r="K798" s="77">
        <v>0.99</v>
      </c>
    </row>
    <row r="799" spans="2:11" ht="30" customHeight="1" thickBot="1" x14ac:dyDescent="0.25">
      <c r="B799" s="37"/>
      <c r="C799" s="37"/>
      <c r="D799" s="37"/>
      <c r="E799" s="37"/>
      <c r="F799" s="37"/>
      <c r="G799" s="37"/>
      <c r="H799" s="37" t="s">
        <v>861</v>
      </c>
      <c r="I799" s="78">
        <v>495.71</v>
      </c>
      <c r="J799" s="37" t="s">
        <v>862</v>
      </c>
      <c r="K799" s="38">
        <v>1090.56</v>
      </c>
    </row>
    <row r="800" spans="2:11" ht="0.95" customHeight="1" thickTop="1" x14ac:dyDescent="0.2">
      <c r="B800" s="79"/>
      <c r="C800" s="79"/>
      <c r="D800" s="79"/>
      <c r="E800" s="79"/>
      <c r="F800" s="79"/>
      <c r="G800" s="79"/>
      <c r="H800" s="79"/>
      <c r="I800" s="79"/>
      <c r="J800" s="79"/>
      <c r="K800" s="79"/>
    </row>
    <row r="801" spans="2:11" ht="18" customHeight="1" x14ac:dyDescent="0.2">
      <c r="B801" s="27" t="s">
        <v>363</v>
      </c>
      <c r="C801" s="29" t="s">
        <v>50</v>
      </c>
      <c r="D801" s="27" t="s">
        <v>51</v>
      </c>
      <c r="E801" s="27" t="s">
        <v>2</v>
      </c>
      <c r="F801" s="398" t="s">
        <v>849</v>
      </c>
      <c r="G801" s="398"/>
      <c r="H801" s="28" t="s">
        <v>52</v>
      </c>
      <c r="I801" s="29" t="s">
        <v>53</v>
      </c>
      <c r="J801" s="29" t="s">
        <v>54</v>
      </c>
      <c r="K801" s="29" t="s">
        <v>3</v>
      </c>
    </row>
    <row r="802" spans="2:11" ht="24" customHeight="1" x14ac:dyDescent="0.2">
      <c r="B802" s="33" t="s">
        <v>850</v>
      </c>
      <c r="C802" s="35" t="s">
        <v>364</v>
      </c>
      <c r="D802" s="33" t="s">
        <v>72</v>
      </c>
      <c r="E802" s="33" t="s">
        <v>365</v>
      </c>
      <c r="F802" s="399" t="s">
        <v>1038</v>
      </c>
      <c r="G802" s="399"/>
      <c r="H802" s="34" t="s">
        <v>74</v>
      </c>
      <c r="I802" s="70">
        <v>1</v>
      </c>
      <c r="J802" s="36">
        <v>21.72</v>
      </c>
      <c r="K802" s="36">
        <v>21.72</v>
      </c>
    </row>
    <row r="803" spans="2:11" ht="24" customHeight="1" x14ac:dyDescent="0.2">
      <c r="B803" s="71" t="s">
        <v>852</v>
      </c>
      <c r="C803" s="72" t="s">
        <v>896</v>
      </c>
      <c r="D803" s="71" t="s">
        <v>72</v>
      </c>
      <c r="E803" s="71" t="s">
        <v>897</v>
      </c>
      <c r="F803" s="400" t="s">
        <v>855</v>
      </c>
      <c r="G803" s="400"/>
      <c r="H803" s="73" t="s">
        <v>866</v>
      </c>
      <c r="I803" s="74">
        <v>0.14299999999999999</v>
      </c>
      <c r="J803" s="75">
        <v>16.940000000000001</v>
      </c>
      <c r="K803" s="75">
        <v>2.42</v>
      </c>
    </row>
    <row r="804" spans="2:11" ht="24" customHeight="1" x14ac:dyDescent="0.2">
      <c r="B804" s="71" t="s">
        <v>852</v>
      </c>
      <c r="C804" s="72" t="s">
        <v>1039</v>
      </c>
      <c r="D804" s="71" t="s">
        <v>72</v>
      </c>
      <c r="E804" s="71" t="s">
        <v>1040</v>
      </c>
      <c r="F804" s="400" t="s">
        <v>855</v>
      </c>
      <c r="G804" s="400"/>
      <c r="H804" s="73" t="s">
        <v>866</v>
      </c>
      <c r="I804" s="74">
        <v>0.57099999999999995</v>
      </c>
      <c r="J804" s="75">
        <v>21.17</v>
      </c>
      <c r="K804" s="75">
        <v>12.08</v>
      </c>
    </row>
    <row r="805" spans="2:11" ht="24" customHeight="1" x14ac:dyDescent="0.2">
      <c r="B805" s="80" t="s">
        <v>884</v>
      </c>
      <c r="C805" s="81" t="s">
        <v>1134</v>
      </c>
      <c r="D805" s="80" t="s">
        <v>72</v>
      </c>
      <c r="E805" s="80" t="s">
        <v>1135</v>
      </c>
      <c r="F805" s="401" t="s">
        <v>887</v>
      </c>
      <c r="G805" s="401"/>
      <c r="H805" s="82" t="s">
        <v>1136</v>
      </c>
      <c r="I805" s="83">
        <v>0.24399999999999999</v>
      </c>
      <c r="J805" s="84">
        <v>29.36</v>
      </c>
      <c r="K805" s="84">
        <v>7.16</v>
      </c>
    </row>
    <row r="806" spans="2:11" ht="24" customHeight="1" x14ac:dyDescent="0.2">
      <c r="B806" s="80" t="s">
        <v>884</v>
      </c>
      <c r="C806" s="81" t="s">
        <v>1137</v>
      </c>
      <c r="D806" s="80" t="s">
        <v>72</v>
      </c>
      <c r="E806" s="80" t="s">
        <v>1138</v>
      </c>
      <c r="F806" s="401" t="s">
        <v>887</v>
      </c>
      <c r="G806" s="401"/>
      <c r="H806" s="82" t="s">
        <v>67</v>
      </c>
      <c r="I806" s="83">
        <v>0.1</v>
      </c>
      <c r="J806" s="84">
        <v>0.64</v>
      </c>
      <c r="K806" s="84">
        <v>0.06</v>
      </c>
    </row>
    <row r="807" spans="2:11" x14ac:dyDescent="0.2">
      <c r="B807" s="76"/>
      <c r="C807" s="76"/>
      <c r="D807" s="76"/>
      <c r="E807" s="76"/>
      <c r="F807" s="76" t="s">
        <v>858</v>
      </c>
      <c r="G807" s="77">
        <v>4.8431326981175919</v>
      </c>
      <c r="H807" s="76" t="s">
        <v>859</v>
      </c>
      <c r="I807" s="77">
        <v>5.58</v>
      </c>
      <c r="J807" s="76" t="s">
        <v>860</v>
      </c>
      <c r="K807" s="77">
        <v>10.42</v>
      </c>
    </row>
    <row r="808" spans="2:11" ht="30" customHeight="1" thickBot="1" x14ac:dyDescent="0.25">
      <c r="B808" s="37"/>
      <c r="C808" s="37"/>
      <c r="D808" s="37"/>
      <c r="E808" s="37"/>
      <c r="F808" s="37"/>
      <c r="G808" s="37"/>
      <c r="H808" s="37" t="s">
        <v>861</v>
      </c>
      <c r="I808" s="78">
        <v>495.71</v>
      </c>
      <c r="J808" s="37" t="s">
        <v>862</v>
      </c>
      <c r="K808" s="38">
        <v>10766.82</v>
      </c>
    </row>
    <row r="809" spans="2:11" ht="0.95" customHeight="1" thickTop="1" x14ac:dyDescent="0.2">
      <c r="B809" s="79"/>
      <c r="C809" s="79"/>
      <c r="D809" s="79"/>
      <c r="E809" s="79"/>
      <c r="F809" s="79"/>
      <c r="G809" s="79"/>
      <c r="H809" s="79"/>
      <c r="I809" s="79"/>
      <c r="J809" s="79"/>
      <c r="K809" s="79"/>
    </row>
    <row r="810" spans="2:11" ht="18" customHeight="1" x14ac:dyDescent="0.2">
      <c r="B810" s="27" t="s">
        <v>366</v>
      </c>
      <c r="C810" s="29" t="s">
        <v>50</v>
      </c>
      <c r="D810" s="27" t="s">
        <v>51</v>
      </c>
      <c r="E810" s="27" t="s">
        <v>2</v>
      </c>
      <c r="F810" s="398" t="s">
        <v>849</v>
      </c>
      <c r="G810" s="398"/>
      <c r="H810" s="28" t="s">
        <v>52</v>
      </c>
      <c r="I810" s="29" t="s">
        <v>53</v>
      </c>
      <c r="J810" s="29" t="s">
        <v>54</v>
      </c>
      <c r="K810" s="29" t="s">
        <v>3</v>
      </c>
    </row>
    <row r="811" spans="2:11" ht="24" customHeight="1" x14ac:dyDescent="0.2">
      <c r="B811" s="33" t="s">
        <v>850</v>
      </c>
      <c r="C811" s="35" t="s">
        <v>367</v>
      </c>
      <c r="D811" s="33" t="s">
        <v>72</v>
      </c>
      <c r="E811" s="33" t="s">
        <v>368</v>
      </c>
      <c r="F811" s="399" t="s">
        <v>1038</v>
      </c>
      <c r="G811" s="399"/>
      <c r="H811" s="34" t="s">
        <v>74</v>
      </c>
      <c r="I811" s="70">
        <v>1</v>
      </c>
      <c r="J811" s="36">
        <v>13.04</v>
      </c>
      <c r="K811" s="36">
        <v>13.04</v>
      </c>
    </row>
    <row r="812" spans="2:11" ht="24" customHeight="1" x14ac:dyDescent="0.2">
      <c r="B812" s="71" t="s">
        <v>852</v>
      </c>
      <c r="C812" s="72" t="s">
        <v>1039</v>
      </c>
      <c r="D812" s="71" t="s">
        <v>72</v>
      </c>
      <c r="E812" s="71" t="s">
        <v>1040</v>
      </c>
      <c r="F812" s="400" t="s">
        <v>855</v>
      </c>
      <c r="G812" s="400"/>
      <c r="H812" s="73" t="s">
        <v>866</v>
      </c>
      <c r="I812" s="74">
        <v>0.187</v>
      </c>
      <c r="J812" s="75">
        <v>21.17</v>
      </c>
      <c r="K812" s="75">
        <v>3.95</v>
      </c>
    </row>
    <row r="813" spans="2:11" ht="24" customHeight="1" x14ac:dyDescent="0.2">
      <c r="B813" s="71" t="s">
        <v>852</v>
      </c>
      <c r="C813" s="72" t="s">
        <v>896</v>
      </c>
      <c r="D813" s="71" t="s">
        <v>72</v>
      </c>
      <c r="E813" s="71" t="s">
        <v>897</v>
      </c>
      <c r="F813" s="400" t="s">
        <v>855</v>
      </c>
      <c r="G813" s="400"/>
      <c r="H813" s="73" t="s">
        <v>866</v>
      </c>
      <c r="I813" s="74">
        <v>6.9000000000000006E-2</v>
      </c>
      <c r="J813" s="75">
        <v>16.940000000000001</v>
      </c>
      <c r="K813" s="75">
        <v>1.1599999999999999</v>
      </c>
    </row>
    <row r="814" spans="2:11" ht="24" customHeight="1" x14ac:dyDescent="0.2">
      <c r="B814" s="80" t="s">
        <v>884</v>
      </c>
      <c r="C814" s="81" t="s">
        <v>932</v>
      </c>
      <c r="D814" s="80" t="s">
        <v>72</v>
      </c>
      <c r="E814" s="80" t="s">
        <v>933</v>
      </c>
      <c r="F814" s="401" t="s">
        <v>887</v>
      </c>
      <c r="G814" s="401"/>
      <c r="H814" s="82" t="s">
        <v>934</v>
      </c>
      <c r="I814" s="83">
        <v>0.33</v>
      </c>
      <c r="J814" s="84">
        <v>24.06</v>
      </c>
      <c r="K814" s="84">
        <v>7.93</v>
      </c>
    </row>
    <row r="815" spans="2:11" x14ac:dyDescent="0.2">
      <c r="B815" s="76"/>
      <c r="C815" s="76"/>
      <c r="D815" s="76"/>
      <c r="E815" s="76"/>
      <c r="F815" s="76" t="s">
        <v>858</v>
      </c>
      <c r="G815" s="77">
        <v>1.710434580525215</v>
      </c>
      <c r="H815" s="76" t="s">
        <v>859</v>
      </c>
      <c r="I815" s="77">
        <v>1.97</v>
      </c>
      <c r="J815" s="76" t="s">
        <v>860</v>
      </c>
      <c r="K815" s="77">
        <v>3.68</v>
      </c>
    </row>
    <row r="816" spans="2:11" ht="30" customHeight="1" thickBot="1" x14ac:dyDescent="0.25">
      <c r="B816" s="37"/>
      <c r="C816" s="37"/>
      <c r="D816" s="37"/>
      <c r="E816" s="37"/>
      <c r="F816" s="37"/>
      <c r="G816" s="37"/>
      <c r="H816" s="37" t="s">
        <v>861</v>
      </c>
      <c r="I816" s="78">
        <v>495.71</v>
      </c>
      <c r="J816" s="37" t="s">
        <v>862</v>
      </c>
      <c r="K816" s="38">
        <v>6464.05</v>
      </c>
    </row>
    <row r="817" spans="2:11" ht="0.95" customHeight="1" thickTop="1" x14ac:dyDescent="0.2">
      <c r="B817" s="79"/>
      <c r="C817" s="79"/>
      <c r="D817" s="79"/>
      <c r="E817" s="79"/>
      <c r="F817" s="79"/>
      <c r="G817" s="79"/>
      <c r="H817" s="79"/>
      <c r="I817" s="79"/>
      <c r="J817" s="79"/>
      <c r="K817" s="79"/>
    </row>
    <row r="818" spans="2:11" ht="24" customHeight="1" x14ac:dyDescent="0.2">
      <c r="B818" s="30" t="s">
        <v>26</v>
      </c>
      <c r="C818" s="30"/>
      <c r="D818" s="30"/>
      <c r="E818" s="30" t="s">
        <v>27</v>
      </c>
      <c r="F818" s="30"/>
      <c r="G818" s="397"/>
      <c r="H818" s="397"/>
      <c r="I818" s="31"/>
      <c r="J818" s="30"/>
      <c r="K818" s="32"/>
    </row>
    <row r="819" spans="2:11" ht="24" customHeight="1" x14ac:dyDescent="0.2">
      <c r="B819" s="30" t="s">
        <v>369</v>
      </c>
      <c r="C819" s="30"/>
      <c r="D819" s="30"/>
      <c r="E819" s="30" t="s">
        <v>370</v>
      </c>
      <c r="F819" s="30"/>
      <c r="G819" s="397"/>
      <c r="H819" s="397"/>
      <c r="I819" s="31"/>
      <c r="J819" s="30"/>
      <c r="K819" s="32">
        <v>572.71</v>
      </c>
    </row>
    <row r="820" spans="2:11" ht="18" customHeight="1" x14ac:dyDescent="0.2">
      <c r="B820" s="27" t="s">
        <v>371</v>
      </c>
      <c r="C820" s="29" t="s">
        <v>50</v>
      </c>
      <c r="D820" s="27" t="s">
        <v>51</v>
      </c>
      <c r="E820" s="27" t="s">
        <v>2</v>
      </c>
      <c r="F820" s="398" t="s">
        <v>849</v>
      </c>
      <c r="G820" s="398"/>
      <c r="H820" s="28" t="s">
        <v>52</v>
      </c>
      <c r="I820" s="29" t="s">
        <v>53</v>
      </c>
      <c r="J820" s="29" t="s">
        <v>54</v>
      </c>
      <c r="K820" s="29" t="s">
        <v>3</v>
      </c>
    </row>
    <row r="821" spans="2:11" ht="24" customHeight="1" x14ac:dyDescent="0.2">
      <c r="B821" s="33" t="s">
        <v>850</v>
      </c>
      <c r="C821" s="35" t="s">
        <v>372</v>
      </c>
      <c r="D821" s="33" t="s">
        <v>72</v>
      </c>
      <c r="E821" s="33" t="s">
        <v>373</v>
      </c>
      <c r="F821" s="399" t="s">
        <v>925</v>
      </c>
      <c r="G821" s="399"/>
      <c r="H821" s="34" t="s">
        <v>97</v>
      </c>
      <c r="I821" s="70">
        <v>1</v>
      </c>
      <c r="J821" s="36">
        <v>67.010000000000005</v>
      </c>
      <c r="K821" s="36">
        <v>67.010000000000005</v>
      </c>
    </row>
    <row r="822" spans="2:11" ht="24" customHeight="1" x14ac:dyDescent="0.2">
      <c r="B822" s="71" t="s">
        <v>852</v>
      </c>
      <c r="C822" s="72" t="s">
        <v>896</v>
      </c>
      <c r="D822" s="71" t="s">
        <v>72</v>
      </c>
      <c r="E822" s="71" t="s">
        <v>897</v>
      </c>
      <c r="F822" s="400" t="s">
        <v>855</v>
      </c>
      <c r="G822" s="400"/>
      <c r="H822" s="73" t="s">
        <v>866</v>
      </c>
      <c r="I822" s="74">
        <v>3.956</v>
      </c>
      <c r="J822" s="75">
        <v>16.940000000000001</v>
      </c>
      <c r="K822" s="75">
        <v>67.010000000000005</v>
      </c>
    </row>
    <row r="823" spans="2:11" x14ac:dyDescent="0.2">
      <c r="B823" s="76"/>
      <c r="C823" s="76"/>
      <c r="D823" s="76"/>
      <c r="E823" s="76"/>
      <c r="F823" s="76" t="s">
        <v>858</v>
      </c>
      <c r="G823" s="77">
        <v>22.449453869393448</v>
      </c>
      <c r="H823" s="76" t="s">
        <v>859</v>
      </c>
      <c r="I823" s="77">
        <v>25.85</v>
      </c>
      <c r="J823" s="76" t="s">
        <v>860</v>
      </c>
      <c r="K823" s="77">
        <v>48.3</v>
      </c>
    </row>
    <row r="824" spans="2:11" ht="30" customHeight="1" thickBot="1" x14ac:dyDescent="0.25">
      <c r="B824" s="37"/>
      <c r="C824" s="37"/>
      <c r="D824" s="37"/>
      <c r="E824" s="37"/>
      <c r="F824" s="37"/>
      <c r="G824" s="37"/>
      <c r="H824" s="37" t="s">
        <v>861</v>
      </c>
      <c r="I824" s="78">
        <v>6.31</v>
      </c>
      <c r="J824" s="37" t="s">
        <v>862</v>
      </c>
      <c r="K824" s="38">
        <v>422.83</v>
      </c>
    </row>
    <row r="825" spans="2:11" ht="0.95" customHeight="1" thickTop="1" x14ac:dyDescent="0.2">
      <c r="B825" s="79"/>
      <c r="C825" s="79"/>
      <c r="D825" s="79"/>
      <c r="E825" s="79"/>
      <c r="F825" s="79"/>
      <c r="G825" s="79"/>
      <c r="H825" s="79"/>
      <c r="I825" s="79"/>
      <c r="J825" s="79"/>
      <c r="K825" s="79"/>
    </row>
    <row r="826" spans="2:11" ht="18" customHeight="1" x14ac:dyDescent="0.2">
      <c r="B826" s="27" t="s">
        <v>374</v>
      </c>
      <c r="C826" s="29" t="s">
        <v>50</v>
      </c>
      <c r="D826" s="27" t="s">
        <v>51</v>
      </c>
      <c r="E826" s="27" t="s">
        <v>2</v>
      </c>
      <c r="F826" s="398" t="s">
        <v>849</v>
      </c>
      <c r="G826" s="398"/>
      <c r="H826" s="28" t="s">
        <v>52</v>
      </c>
      <c r="I826" s="29" t="s">
        <v>53</v>
      </c>
      <c r="J826" s="29" t="s">
        <v>54</v>
      </c>
      <c r="K826" s="29" t="s">
        <v>3</v>
      </c>
    </row>
    <row r="827" spans="2:11" ht="24" customHeight="1" x14ac:dyDescent="0.2">
      <c r="B827" s="33" t="s">
        <v>850</v>
      </c>
      <c r="C827" s="35" t="s">
        <v>160</v>
      </c>
      <c r="D827" s="33" t="s">
        <v>72</v>
      </c>
      <c r="E827" s="33" t="s">
        <v>161</v>
      </c>
      <c r="F827" s="399" t="s">
        <v>925</v>
      </c>
      <c r="G827" s="399"/>
      <c r="H827" s="34" t="s">
        <v>97</v>
      </c>
      <c r="I827" s="70">
        <v>1</v>
      </c>
      <c r="J827" s="36">
        <v>25.71</v>
      </c>
      <c r="K827" s="36">
        <v>25.71</v>
      </c>
    </row>
    <row r="828" spans="2:11" ht="36" customHeight="1" x14ac:dyDescent="0.2">
      <c r="B828" s="71" t="s">
        <v>852</v>
      </c>
      <c r="C828" s="72" t="s">
        <v>937</v>
      </c>
      <c r="D828" s="71" t="s">
        <v>72</v>
      </c>
      <c r="E828" s="71" t="s">
        <v>938</v>
      </c>
      <c r="F828" s="400" t="s">
        <v>872</v>
      </c>
      <c r="G828" s="400"/>
      <c r="H828" s="73" t="s">
        <v>876</v>
      </c>
      <c r="I828" s="74">
        <v>0.27400000000000002</v>
      </c>
      <c r="J828" s="75">
        <v>27.86</v>
      </c>
      <c r="K828" s="75">
        <v>7.63</v>
      </c>
    </row>
    <row r="829" spans="2:11" ht="36" customHeight="1" x14ac:dyDescent="0.2">
      <c r="B829" s="71" t="s">
        <v>852</v>
      </c>
      <c r="C829" s="72" t="s">
        <v>939</v>
      </c>
      <c r="D829" s="71" t="s">
        <v>72</v>
      </c>
      <c r="E829" s="71" t="s">
        <v>940</v>
      </c>
      <c r="F829" s="400" t="s">
        <v>872</v>
      </c>
      <c r="G829" s="400"/>
      <c r="H829" s="73" t="s">
        <v>873</v>
      </c>
      <c r="I829" s="74">
        <v>0.254</v>
      </c>
      <c r="J829" s="75">
        <v>22.81</v>
      </c>
      <c r="K829" s="75">
        <v>5.79</v>
      </c>
    </row>
    <row r="830" spans="2:11" ht="24" customHeight="1" x14ac:dyDescent="0.2">
      <c r="B830" s="71" t="s">
        <v>852</v>
      </c>
      <c r="C830" s="72" t="s">
        <v>945</v>
      </c>
      <c r="D830" s="71" t="s">
        <v>72</v>
      </c>
      <c r="E830" s="71" t="s">
        <v>946</v>
      </c>
      <c r="F830" s="400" t="s">
        <v>925</v>
      </c>
      <c r="G830" s="400"/>
      <c r="H830" s="73" t="s">
        <v>97</v>
      </c>
      <c r="I830" s="74">
        <v>1</v>
      </c>
      <c r="J830" s="75">
        <v>1.28</v>
      </c>
      <c r="K830" s="75">
        <v>1.28</v>
      </c>
    </row>
    <row r="831" spans="2:11" ht="24" customHeight="1" x14ac:dyDescent="0.2">
      <c r="B831" s="71" t="s">
        <v>852</v>
      </c>
      <c r="C831" s="72" t="s">
        <v>896</v>
      </c>
      <c r="D831" s="71" t="s">
        <v>72</v>
      </c>
      <c r="E831" s="71" t="s">
        <v>897</v>
      </c>
      <c r="F831" s="400" t="s">
        <v>855</v>
      </c>
      <c r="G831" s="400"/>
      <c r="H831" s="73" t="s">
        <v>866</v>
      </c>
      <c r="I831" s="74">
        <v>0.65</v>
      </c>
      <c r="J831" s="75">
        <v>16.940000000000001</v>
      </c>
      <c r="K831" s="75">
        <v>11.01</v>
      </c>
    </row>
    <row r="832" spans="2:11" x14ac:dyDescent="0.2">
      <c r="B832" s="76"/>
      <c r="C832" s="76"/>
      <c r="D832" s="76"/>
      <c r="E832" s="76"/>
      <c r="F832" s="76" t="s">
        <v>858</v>
      </c>
      <c r="G832" s="77">
        <v>8.2361143388333726</v>
      </c>
      <c r="H832" s="76" t="s">
        <v>859</v>
      </c>
      <c r="I832" s="77">
        <v>9.48</v>
      </c>
      <c r="J832" s="76" t="s">
        <v>860</v>
      </c>
      <c r="K832" s="77">
        <v>17.72</v>
      </c>
    </row>
    <row r="833" spans="2:11" ht="30" customHeight="1" thickBot="1" x14ac:dyDescent="0.25">
      <c r="B833" s="37"/>
      <c r="C833" s="37"/>
      <c r="D833" s="37"/>
      <c r="E833" s="37"/>
      <c r="F833" s="37"/>
      <c r="G833" s="37"/>
      <c r="H833" s="37" t="s">
        <v>861</v>
      </c>
      <c r="I833" s="78">
        <v>5.83</v>
      </c>
      <c r="J833" s="37" t="s">
        <v>862</v>
      </c>
      <c r="K833" s="38">
        <v>149.88</v>
      </c>
    </row>
    <row r="834" spans="2:11" ht="0.95" customHeight="1" thickTop="1" x14ac:dyDescent="0.2">
      <c r="B834" s="79"/>
      <c r="C834" s="79"/>
      <c r="D834" s="79"/>
      <c r="E834" s="79"/>
      <c r="F834" s="79"/>
      <c r="G834" s="79"/>
      <c r="H834" s="79"/>
      <c r="I834" s="79"/>
      <c r="J834" s="79"/>
      <c r="K834" s="79"/>
    </row>
    <row r="835" spans="2:11" ht="24" customHeight="1" x14ac:dyDescent="0.2">
      <c r="B835" s="30" t="s">
        <v>375</v>
      </c>
      <c r="C835" s="30"/>
      <c r="D835" s="30"/>
      <c r="E835" s="30" t="s">
        <v>376</v>
      </c>
      <c r="F835" s="30"/>
      <c r="G835" s="397"/>
      <c r="H835" s="397"/>
      <c r="I835" s="31"/>
      <c r="J835" s="30"/>
      <c r="K835" s="32">
        <v>1202.53</v>
      </c>
    </row>
    <row r="836" spans="2:11" ht="18" customHeight="1" x14ac:dyDescent="0.2">
      <c r="B836" s="27" t="s">
        <v>377</v>
      </c>
      <c r="C836" s="29" t="s">
        <v>50</v>
      </c>
      <c r="D836" s="27" t="s">
        <v>51</v>
      </c>
      <c r="E836" s="27" t="s">
        <v>2</v>
      </c>
      <c r="F836" s="398" t="s">
        <v>849</v>
      </c>
      <c r="G836" s="398"/>
      <c r="H836" s="28" t="s">
        <v>52</v>
      </c>
      <c r="I836" s="29" t="s">
        <v>53</v>
      </c>
      <c r="J836" s="29" t="s">
        <v>54</v>
      </c>
      <c r="K836" s="29" t="s">
        <v>3</v>
      </c>
    </row>
    <row r="837" spans="2:11" ht="24" customHeight="1" x14ac:dyDescent="0.2">
      <c r="B837" s="33" t="s">
        <v>850</v>
      </c>
      <c r="C837" s="35" t="s">
        <v>378</v>
      </c>
      <c r="D837" s="33" t="s">
        <v>72</v>
      </c>
      <c r="E837" s="33" t="s">
        <v>379</v>
      </c>
      <c r="F837" s="399" t="s">
        <v>1139</v>
      </c>
      <c r="G837" s="399"/>
      <c r="H837" s="34" t="s">
        <v>122</v>
      </c>
      <c r="I837" s="70">
        <v>1</v>
      </c>
      <c r="J837" s="36">
        <v>9.8699999999999992</v>
      </c>
      <c r="K837" s="36">
        <v>9.8699999999999992</v>
      </c>
    </row>
    <row r="838" spans="2:11" ht="24" customHeight="1" x14ac:dyDescent="0.2">
      <c r="B838" s="71" t="s">
        <v>852</v>
      </c>
      <c r="C838" s="72" t="s">
        <v>1140</v>
      </c>
      <c r="D838" s="71" t="s">
        <v>72</v>
      </c>
      <c r="E838" s="71" t="s">
        <v>1141</v>
      </c>
      <c r="F838" s="400" t="s">
        <v>855</v>
      </c>
      <c r="G838" s="400"/>
      <c r="H838" s="73" t="s">
        <v>866</v>
      </c>
      <c r="I838" s="74">
        <v>7.0000000000000007E-2</v>
      </c>
      <c r="J838" s="75">
        <v>15.2</v>
      </c>
      <c r="K838" s="75">
        <v>1.06</v>
      </c>
    </row>
    <row r="839" spans="2:11" ht="24" customHeight="1" x14ac:dyDescent="0.2">
      <c r="B839" s="71" t="s">
        <v>852</v>
      </c>
      <c r="C839" s="72" t="s">
        <v>1142</v>
      </c>
      <c r="D839" s="71" t="s">
        <v>72</v>
      </c>
      <c r="E839" s="71" t="s">
        <v>1143</v>
      </c>
      <c r="F839" s="400" t="s">
        <v>855</v>
      </c>
      <c r="G839" s="400"/>
      <c r="H839" s="73" t="s">
        <v>866</v>
      </c>
      <c r="I839" s="74">
        <v>0.44900000000000001</v>
      </c>
      <c r="J839" s="75">
        <v>19.64</v>
      </c>
      <c r="K839" s="75">
        <v>8.81</v>
      </c>
    </row>
    <row r="840" spans="2:11" x14ac:dyDescent="0.2">
      <c r="B840" s="76"/>
      <c r="C840" s="76"/>
      <c r="D840" s="76"/>
      <c r="E840" s="76"/>
      <c r="F840" s="76" t="s">
        <v>858</v>
      </c>
      <c r="G840" s="77">
        <v>3.5277713223332561</v>
      </c>
      <c r="H840" s="76" t="s">
        <v>859</v>
      </c>
      <c r="I840" s="77">
        <v>4.0599999999999996</v>
      </c>
      <c r="J840" s="76" t="s">
        <v>860</v>
      </c>
      <c r="K840" s="77">
        <v>7.59</v>
      </c>
    </row>
    <row r="841" spans="2:11" ht="30" customHeight="1" thickBot="1" x14ac:dyDescent="0.25">
      <c r="B841" s="37"/>
      <c r="C841" s="37"/>
      <c r="D841" s="37"/>
      <c r="E841" s="37"/>
      <c r="F841" s="37"/>
      <c r="G841" s="37"/>
      <c r="H841" s="37" t="s">
        <v>861</v>
      </c>
      <c r="I841" s="78">
        <v>59.65</v>
      </c>
      <c r="J841" s="37" t="s">
        <v>862</v>
      </c>
      <c r="K841" s="38">
        <v>588.74</v>
      </c>
    </row>
    <row r="842" spans="2:11" ht="0.95" customHeight="1" thickTop="1" x14ac:dyDescent="0.2">
      <c r="B842" s="79"/>
      <c r="C842" s="79"/>
      <c r="D842" s="79"/>
      <c r="E842" s="79"/>
      <c r="F842" s="79"/>
      <c r="G842" s="79"/>
      <c r="H842" s="79"/>
      <c r="I842" s="79"/>
      <c r="J842" s="79"/>
      <c r="K842" s="79"/>
    </row>
    <row r="843" spans="2:11" ht="18" customHeight="1" x14ac:dyDescent="0.2">
      <c r="B843" s="27" t="s">
        <v>380</v>
      </c>
      <c r="C843" s="29" t="s">
        <v>50</v>
      </c>
      <c r="D843" s="27" t="s">
        <v>51</v>
      </c>
      <c r="E843" s="27" t="s">
        <v>2</v>
      </c>
      <c r="F843" s="398" t="s">
        <v>849</v>
      </c>
      <c r="G843" s="398"/>
      <c r="H843" s="28" t="s">
        <v>52</v>
      </c>
      <c r="I843" s="29" t="s">
        <v>53</v>
      </c>
      <c r="J843" s="29" t="s">
        <v>54</v>
      </c>
      <c r="K843" s="29" t="s">
        <v>3</v>
      </c>
    </row>
    <row r="844" spans="2:11" ht="36" customHeight="1" x14ac:dyDescent="0.2">
      <c r="B844" s="33" t="s">
        <v>850</v>
      </c>
      <c r="C844" s="35" t="s">
        <v>381</v>
      </c>
      <c r="D844" s="33" t="s">
        <v>72</v>
      </c>
      <c r="E844" s="33" t="s">
        <v>382</v>
      </c>
      <c r="F844" s="399" t="s">
        <v>1139</v>
      </c>
      <c r="G844" s="399"/>
      <c r="H844" s="34" t="s">
        <v>122</v>
      </c>
      <c r="I844" s="70">
        <v>1</v>
      </c>
      <c r="J844" s="36">
        <v>10.29</v>
      </c>
      <c r="K844" s="36">
        <v>10.29</v>
      </c>
    </row>
    <row r="845" spans="2:11" ht="24" customHeight="1" x14ac:dyDescent="0.2">
      <c r="B845" s="71" t="s">
        <v>852</v>
      </c>
      <c r="C845" s="72" t="s">
        <v>1144</v>
      </c>
      <c r="D845" s="71" t="s">
        <v>72</v>
      </c>
      <c r="E845" s="71" t="s">
        <v>1145</v>
      </c>
      <c r="F845" s="400" t="s">
        <v>855</v>
      </c>
      <c r="G845" s="400"/>
      <c r="H845" s="73" t="s">
        <v>97</v>
      </c>
      <c r="I845" s="74">
        <v>3.0000000000000001E-3</v>
      </c>
      <c r="J845" s="75">
        <v>596.77</v>
      </c>
      <c r="K845" s="75">
        <v>1.79</v>
      </c>
    </row>
    <row r="846" spans="2:11" ht="24" customHeight="1" x14ac:dyDescent="0.2">
      <c r="B846" s="71" t="s">
        <v>852</v>
      </c>
      <c r="C846" s="72" t="s">
        <v>1142</v>
      </c>
      <c r="D846" s="71" t="s">
        <v>72</v>
      </c>
      <c r="E846" s="71" t="s">
        <v>1143</v>
      </c>
      <c r="F846" s="400" t="s">
        <v>855</v>
      </c>
      <c r="G846" s="400"/>
      <c r="H846" s="73" t="s">
        <v>866</v>
      </c>
      <c r="I846" s="74">
        <v>0.39100000000000001</v>
      </c>
      <c r="J846" s="75">
        <v>19.64</v>
      </c>
      <c r="K846" s="75">
        <v>7.67</v>
      </c>
    </row>
    <row r="847" spans="2:11" ht="24" customHeight="1" x14ac:dyDescent="0.2">
      <c r="B847" s="71" t="s">
        <v>852</v>
      </c>
      <c r="C847" s="72" t="s">
        <v>1140</v>
      </c>
      <c r="D847" s="71" t="s">
        <v>72</v>
      </c>
      <c r="E847" s="71" t="s">
        <v>1141</v>
      </c>
      <c r="F847" s="400" t="s">
        <v>855</v>
      </c>
      <c r="G847" s="400"/>
      <c r="H847" s="73" t="s">
        <v>866</v>
      </c>
      <c r="I847" s="74">
        <v>5.5E-2</v>
      </c>
      <c r="J847" s="75">
        <v>15.2</v>
      </c>
      <c r="K847" s="75">
        <v>0.83</v>
      </c>
    </row>
    <row r="848" spans="2:11" x14ac:dyDescent="0.2">
      <c r="B848" s="76"/>
      <c r="C848" s="76"/>
      <c r="D848" s="76"/>
      <c r="E848" s="76"/>
      <c r="F848" s="76" t="s">
        <v>858</v>
      </c>
      <c r="G848" s="77">
        <v>3.1838252382059027</v>
      </c>
      <c r="H848" s="76" t="s">
        <v>859</v>
      </c>
      <c r="I848" s="77">
        <v>3.67</v>
      </c>
      <c r="J848" s="76" t="s">
        <v>860</v>
      </c>
      <c r="K848" s="77">
        <v>6.85</v>
      </c>
    </row>
    <row r="849" spans="2:11" ht="30" customHeight="1" thickBot="1" x14ac:dyDescent="0.25">
      <c r="B849" s="37"/>
      <c r="C849" s="37"/>
      <c r="D849" s="37"/>
      <c r="E849" s="37"/>
      <c r="F849" s="37"/>
      <c r="G849" s="37"/>
      <c r="H849" s="37" t="s">
        <v>861</v>
      </c>
      <c r="I849" s="78">
        <v>59.65</v>
      </c>
      <c r="J849" s="37" t="s">
        <v>862</v>
      </c>
      <c r="K849" s="38">
        <v>613.79</v>
      </c>
    </row>
    <row r="850" spans="2:11" ht="0.95" customHeight="1" thickTop="1" x14ac:dyDescent="0.2">
      <c r="B850" s="79"/>
      <c r="C850" s="79"/>
      <c r="D850" s="79"/>
      <c r="E850" s="79"/>
      <c r="F850" s="79"/>
      <c r="G850" s="79"/>
      <c r="H850" s="79"/>
      <c r="I850" s="79"/>
      <c r="J850" s="79"/>
      <c r="K850" s="79"/>
    </row>
    <row r="851" spans="2:11" ht="24" customHeight="1" x14ac:dyDescent="0.2">
      <c r="B851" s="30" t="s">
        <v>383</v>
      </c>
      <c r="C851" s="30"/>
      <c r="D851" s="30"/>
      <c r="E851" s="30" t="s">
        <v>384</v>
      </c>
      <c r="F851" s="30"/>
      <c r="G851" s="397"/>
      <c r="H851" s="397"/>
      <c r="I851" s="31"/>
      <c r="J851" s="30"/>
      <c r="K851" s="32">
        <v>4303.74</v>
      </c>
    </row>
    <row r="852" spans="2:11" ht="18" customHeight="1" x14ac:dyDescent="0.2">
      <c r="B852" s="27" t="s">
        <v>385</v>
      </c>
      <c r="C852" s="29" t="s">
        <v>50</v>
      </c>
      <c r="D852" s="27" t="s">
        <v>51</v>
      </c>
      <c r="E852" s="27" t="s">
        <v>2</v>
      </c>
      <c r="F852" s="398" t="s">
        <v>849</v>
      </c>
      <c r="G852" s="398"/>
      <c r="H852" s="28" t="s">
        <v>52</v>
      </c>
      <c r="I852" s="29" t="s">
        <v>53</v>
      </c>
      <c r="J852" s="29" t="s">
        <v>54</v>
      </c>
      <c r="K852" s="29" t="s">
        <v>3</v>
      </c>
    </row>
    <row r="853" spans="2:11" ht="36" customHeight="1" x14ac:dyDescent="0.2">
      <c r="B853" s="33" t="s">
        <v>850</v>
      </c>
      <c r="C853" s="35" t="s">
        <v>386</v>
      </c>
      <c r="D853" s="33" t="s">
        <v>72</v>
      </c>
      <c r="E853" s="33" t="s">
        <v>387</v>
      </c>
      <c r="F853" s="399" t="s">
        <v>1139</v>
      </c>
      <c r="G853" s="399"/>
      <c r="H853" s="34" t="s">
        <v>122</v>
      </c>
      <c r="I853" s="70">
        <v>1</v>
      </c>
      <c r="J853" s="36">
        <v>7.28</v>
      </c>
      <c r="K853" s="36">
        <v>7.28</v>
      </c>
    </row>
    <row r="854" spans="2:11" ht="24" customHeight="1" x14ac:dyDescent="0.2">
      <c r="B854" s="71" t="s">
        <v>852</v>
      </c>
      <c r="C854" s="72" t="s">
        <v>1142</v>
      </c>
      <c r="D854" s="71" t="s">
        <v>72</v>
      </c>
      <c r="E854" s="71" t="s">
        <v>1143</v>
      </c>
      <c r="F854" s="400" t="s">
        <v>855</v>
      </c>
      <c r="G854" s="400"/>
      <c r="H854" s="73" t="s">
        <v>866</v>
      </c>
      <c r="I854" s="74">
        <v>0.113</v>
      </c>
      <c r="J854" s="75">
        <v>19.64</v>
      </c>
      <c r="K854" s="75">
        <v>2.21</v>
      </c>
    </row>
    <row r="855" spans="2:11" ht="24" customHeight="1" x14ac:dyDescent="0.2">
      <c r="B855" s="71" t="s">
        <v>852</v>
      </c>
      <c r="C855" s="72" t="s">
        <v>1140</v>
      </c>
      <c r="D855" s="71" t="s">
        <v>72</v>
      </c>
      <c r="E855" s="71" t="s">
        <v>1141</v>
      </c>
      <c r="F855" s="400" t="s">
        <v>855</v>
      </c>
      <c r="G855" s="400"/>
      <c r="H855" s="73" t="s">
        <v>866</v>
      </c>
      <c r="I855" s="74">
        <v>0.113</v>
      </c>
      <c r="J855" s="75">
        <v>15.2</v>
      </c>
      <c r="K855" s="75">
        <v>1.71</v>
      </c>
    </row>
    <row r="856" spans="2:11" ht="24" customHeight="1" x14ac:dyDescent="0.2">
      <c r="B856" s="80" t="s">
        <v>884</v>
      </c>
      <c r="C856" s="81" t="s">
        <v>1146</v>
      </c>
      <c r="D856" s="80" t="s">
        <v>72</v>
      </c>
      <c r="E856" s="80" t="s">
        <v>1147</v>
      </c>
      <c r="F856" s="401" t="s">
        <v>887</v>
      </c>
      <c r="G856" s="401"/>
      <c r="H856" s="82" t="s">
        <v>67</v>
      </c>
      <c r="I856" s="83">
        <v>3.7999999999999999E-2</v>
      </c>
      <c r="J856" s="84">
        <v>1.93</v>
      </c>
      <c r="K856" s="84">
        <v>7.0000000000000007E-2</v>
      </c>
    </row>
    <row r="857" spans="2:11" ht="24" customHeight="1" x14ac:dyDescent="0.2">
      <c r="B857" s="80" t="s">
        <v>884</v>
      </c>
      <c r="C857" s="81" t="s">
        <v>1148</v>
      </c>
      <c r="D857" s="80" t="s">
        <v>72</v>
      </c>
      <c r="E857" s="80" t="s">
        <v>1149</v>
      </c>
      <c r="F857" s="401" t="s">
        <v>887</v>
      </c>
      <c r="G857" s="401"/>
      <c r="H857" s="82" t="s">
        <v>122</v>
      </c>
      <c r="I857" s="83">
        <v>1.0609999999999999</v>
      </c>
      <c r="J857" s="84">
        <v>3.11</v>
      </c>
      <c r="K857" s="84">
        <v>3.29</v>
      </c>
    </row>
    <row r="858" spans="2:11" x14ac:dyDescent="0.2">
      <c r="B858" s="76"/>
      <c r="C858" s="76"/>
      <c r="D858" s="76"/>
      <c r="E858" s="76"/>
      <c r="F858" s="76" t="s">
        <v>858</v>
      </c>
      <c r="G858" s="77">
        <v>1.3664884963978619</v>
      </c>
      <c r="H858" s="76" t="s">
        <v>859</v>
      </c>
      <c r="I858" s="77">
        <v>1.57</v>
      </c>
      <c r="J858" s="76" t="s">
        <v>860</v>
      </c>
      <c r="K858" s="77">
        <v>2.94</v>
      </c>
    </row>
    <row r="859" spans="2:11" ht="30" customHeight="1" thickBot="1" x14ac:dyDescent="0.25">
      <c r="B859" s="37"/>
      <c r="C859" s="37"/>
      <c r="D859" s="37"/>
      <c r="E859" s="37"/>
      <c r="F859" s="37"/>
      <c r="G859" s="37"/>
      <c r="H859" s="37" t="s">
        <v>861</v>
      </c>
      <c r="I859" s="78">
        <v>62.59</v>
      </c>
      <c r="J859" s="37" t="s">
        <v>862</v>
      </c>
      <c r="K859" s="38">
        <v>455.65</v>
      </c>
    </row>
    <row r="860" spans="2:11" ht="0.95" customHeight="1" thickTop="1" x14ac:dyDescent="0.2">
      <c r="B860" s="79"/>
      <c r="C860" s="79"/>
      <c r="D860" s="79"/>
      <c r="E860" s="79"/>
      <c r="F860" s="79"/>
      <c r="G860" s="79"/>
      <c r="H860" s="79"/>
      <c r="I860" s="79"/>
      <c r="J860" s="79"/>
      <c r="K860" s="79"/>
    </row>
    <row r="861" spans="2:11" ht="18" customHeight="1" x14ac:dyDescent="0.2">
      <c r="B861" s="27" t="s">
        <v>388</v>
      </c>
      <c r="C861" s="29" t="s">
        <v>50</v>
      </c>
      <c r="D861" s="27" t="s">
        <v>51</v>
      </c>
      <c r="E861" s="27" t="s">
        <v>2</v>
      </c>
      <c r="F861" s="398" t="s">
        <v>849</v>
      </c>
      <c r="G861" s="398"/>
      <c r="H861" s="28" t="s">
        <v>52</v>
      </c>
      <c r="I861" s="29" t="s">
        <v>53</v>
      </c>
      <c r="J861" s="29" t="s">
        <v>54</v>
      </c>
      <c r="K861" s="29" t="s">
        <v>3</v>
      </c>
    </row>
    <row r="862" spans="2:11" ht="36" customHeight="1" x14ac:dyDescent="0.2">
      <c r="B862" s="33" t="s">
        <v>850</v>
      </c>
      <c r="C862" s="35" t="s">
        <v>389</v>
      </c>
      <c r="D862" s="33" t="s">
        <v>72</v>
      </c>
      <c r="E862" s="33" t="s">
        <v>390</v>
      </c>
      <c r="F862" s="399" t="s">
        <v>1139</v>
      </c>
      <c r="G862" s="399"/>
      <c r="H862" s="34" t="s">
        <v>122</v>
      </c>
      <c r="I862" s="70">
        <v>1</v>
      </c>
      <c r="J862" s="36">
        <v>23</v>
      </c>
      <c r="K862" s="36">
        <v>23</v>
      </c>
    </row>
    <row r="863" spans="2:11" ht="24" customHeight="1" x14ac:dyDescent="0.2">
      <c r="B863" s="71" t="s">
        <v>852</v>
      </c>
      <c r="C863" s="72" t="s">
        <v>1142</v>
      </c>
      <c r="D863" s="71" t="s">
        <v>72</v>
      </c>
      <c r="E863" s="71" t="s">
        <v>1143</v>
      </c>
      <c r="F863" s="400" t="s">
        <v>855</v>
      </c>
      <c r="G863" s="400"/>
      <c r="H863" s="73" t="s">
        <v>866</v>
      </c>
      <c r="I863" s="74">
        <v>0.44</v>
      </c>
      <c r="J863" s="75">
        <v>19.64</v>
      </c>
      <c r="K863" s="75">
        <v>8.64</v>
      </c>
    </row>
    <row r="864" spans="2:11" ht="24" customHeight="1" x14ac:dyDescent="0.2">
      <c r="B864" s="71" t="s">
        <v>852</v>
      </c>
      <c r="C864" s="72" t="s">
        <v>1140</v>
      </c>
      <c r="D864" s="71" t="s">
        <v>72</v>
      </c>
      <c r="E864" s="71" t="s">
        <v>1141</v>
      </c>
      <c r="F864" s="400" t="s">
        <v>855</v>
      </c>
      <c r="G864" s="400"/>
      <c r="H864" s="73" t="s">
        <v>866</v>
      </c>
      <c r="I864" s="74">
        <v>0.44</v>
      </c>
      <c r="J864" s="75">
        <v>15.2</v>
      </c>
      <c r="K864" s="75">
        <v>6.68</v>
      </c>
    </row>
    <row r="865" spans="2:11" ht="24" customHeight="1" x14ac:dyDescent="0.2">
      <c r="B865" s="80" t="s">
        <v>884</v>
      </c>
      <c r="C865" s="81" t="s">
        <v>1146</v>
      </c>
      <c r="D865" s="80" t="s">
        <v>72</v>
      </c>
      <c r="E865" s="80" t="s">
        <v>1147</v>
      </c>
      <c r="F865" s="401" t="s">
        <v>887</v>
      </c>
      <c r="G865" s="401"/>
      <c r="H865" s="82" t="s">
        <v>67</v>
      </c>
      <c r="I865" s="83">
        <v>0.14699999999999999</v>
      </c>
      <c r="J865" s="84">
        <v>1.93</v>
      </c>
      <c r="K865" s="84">
        <v>0.28000000000000003</v>
      </c>
    </row>
    <row r="866" spans="2:11" ht="24" customHeight="1" x14ac:dyDescent="0.2">
      <c r="B866" s="80" t="s">
        <v>884</v>
      </c>
      <c r="C866" s="81" t="s">
        <v>1150</v>
      </c>
      <c r="D866" s="80" t="s">
        <v>72</v>
      </c>
      <c r="E866" s="80" t="s">
        <v>1151</v>
      </c>
      <c r="F866" s="401" t="s">
        <v>887</v>
      </c>
      <c r="G866" s="401"/>
      <c r="H866" s="82" t="s">
        <v>122</v>
      </c>
      <c r="I866" s="83">
        <v>1.0609999999999999</v>
      </c>
      <c r="J866" s="84">
        <v>6.98</v>
      </c>
      <c r="K866" s="84">
        <v>7.4</v>
      </c>
    </row>
    <row r="867" spans="2:11" x14ac:dyDescent="0.2">
      <c r="B867" s="76"/>
      <c r="C867" s="76"/>
      <c r="D867" s="76"/>
      <c r="E867" s="76"/>
      <c r="F867" s="76" t="s">
        <v>858</v>
      </c>
      <c r="G867" s="77">
        <v>5.3218684638624216</v>
      </c>
      <c r="H867" s="76" t="s">
        <v>859</v>
      </c>
      <c r="I867" s="77">
        <v>6.13</v>
      </c>
      <c r="J867" s="76" t="s">
        <v>860</v>
      </c>
      <c r="K867" s="77">
        <v>11.45</v>
      </c>
    </row>
    <row r="868" spans="2:11" ht="30" customHeight="1" thickBot="1" x14ac:dyDescent="0.25">
      <c r="B868" s="37"/>
      <c r="C868" s="37"/>
      <c r="D868" s="37"/>
      <c r="E868" s="37"/>
      <c r="F868" s="37"/>
      <c r="G868" s="37"/>
      <c r="H868" s="37" t="s">
        <v>861</v>
      </c>
      <c r="I868" s="78">
        <v>33.4</v>
      </c>
      <c r="J868" s="37" t="s">
        <v>862</v>
      </c>
      <c r="K868" s="38">
        <v>768.2</v>
      </c>
    </row>
    <row r="869" spans="2:11" ht="0.95" customHeight="1" thickTop="1" x14ac:dyDescent="0.2">
      <c r="B869" s="79"/>
      <c r="C869" s="79"/>
      <c r="D869" s="79"/>
      <c r="E869" s="79"/>
      <c r="F869" s="79"/>
      <c r="G869" s="79"/>
      <c r="H869" s="79"/>
      <c r="I869" s="79"/>
      <c r="J869" s="79"/>
      <c r="K869" s="79"/>
    </row>
    <row r="870" spans="2:11" ht="18" customHeight="1" x14ac:dyDescent="0.2">
      <c r="B870" s="27" t="s">
        <v>391</v>
      </c>
      <c r="C870" s="29" t="s">
        <v>50</v>
      </c>
      <c r="D870" s="27" t="s">
        <v>51</v>
      </c>
      <c r="E870" s="27" t="s">
        <v>2</v>
      </c>
      <c r="F870" s="398" t="s">
        <v>849</v>
      </c>
      <c r="G870" s="398"/>
      <c r="H870" s="28" t="s">
        <v>52</v>
      </c>
      <c r="I870" s="29" t="s">
        <v>53</v>
      </c>
      <c r="J870" s="29" t="s">
        <v>54</v>
      </c>
      <c r="K870" s="29" t="s">
        <v>3</v>
      </c>
    </row>
    <row r="871" spans="2:11" ht="24" customHeight="1" x14ac:dyDescent="0.2">
      <c r="B871" s="33" t="s">
        <v>850</v>
      </c>
      <c r="C871" s="35" t="s">
        <v>392</v>
      </c>
      <c r="D871" s="33" t="s">
        <v>72</v>
      </c>
      <c r="E871" s="33" t="s">
        <v>393</v>
      </c>
      <c r="F871" s="399" t="s">
        <v>1139</v>
      </c>
      <c r="G871" s="399"/>
      <c r="H871" s="34" t="s">
        <v>122</v>
      </c>
      <c r="I871" s="70">
        <v>1</v>
      </c>
      <c r="J871" s="36">
        <v>11.61</v>
      </c>
      <c r="K871" s="36">
        <v>11.61</v>
      </c>
    </row>
    <row r="872" spans="2:11" ht="24" customHeight="1" x14ac:dyDescent="0.2">
      <c r="B872" s="71" t="s">
        <v>852</v>
      </c>
      <c r="C872" s="72" t="s">
        <v>1140</v>
      </c>
      <c r="D872" s="71" t="s">
        <v>72</v>
      </c>
      <c r="E872" s="71" t="s">
        <v>1141</v>
      </c>
      <c r="F872" s="400" t="s">
        <v>855</v>
      </c>
      <c r="G872" s="400"/>
      <c r="H872" s="73" t="s">
        <v>866</v>
      </c>
      <c r="I872" s="74">
        <v>2.4E-2</v>
      </c>
      <c r="J872" s="75">
        <v>15.2</v>
      </c>
      <c r="K872" s="75">
        <v>0.36</v>
      </c>
    </row>
    <row r="873" spans="2:11" ht="24" customHeight="1" x14ac:dyDescent="0.2">
      <c r="B873" s="71" t="s">
        <v>852</v>
      </c>
      <c r="C873" s="72" t="s">
        <v>1142</v>
      </c>
      <c r="D873" s="71" t="s">
        <v>72</v>
      </c>
      <c r="E873" s="71" t="s">
        <v>1143</v>
      </c>
      <c r="F873" s="400" t="s">
        <v>855</v>
      </c>
      <c r="G873" s="400"/>
      <c r="H873" s="73" t="s">
        <v>866</v>
      </c>
      <c r="I873" s="74">
        <v>2.4E-2</v>
      </c>
      <c r="J873" s="75">
        <v>19.64</v>
      </c>
      <c r="K873" s="75">
        <v>0.47</v>
      </c>
    </row>
    <row r="874" spans="2:11" ht="24" customHeight="1" x14ac:dyDescent="0.2">
      <c r="B874" s="80" t="s">
        <v>884</v>
      </c>
      <c r="C874" s="81" t="s">
        <v>1146</v>
      </c>
      <c r="D874" s="80" t="s">
        <v>72</v>
      </c>
      <c r="E874" s="80" t="s">
        <v>1147</v>
      </c>
      <c r="F874" s="401" t="s">
        <v>887</v>
      </c>
      <c r="G874" s="401"/>
      <c r="H874" s="82" t="s">
        <v>67</v>
      </c>
      <c r="I874" s="83">
        <v>8.0000000000000002E-3</v>
      </c>
      <c r="J874" s="84">
        <v>1.93</v>
      </c>
      <c r="K874" s="84">
        <v>0.01</v>
      </c>
    </row>
    <row r="875" spans="2:11" ht="24" customHeight="1" x14ac:dyDescent="0.2">
      <c r="B875" s="80" t="s">
        <v>884</v>
      </c>
      <c r="C875" s="81" t="s">
        <v>1152</v>
      </c>
      <c r="D875" s="80" t="s">
        <v>72</v>
      </c>
      <c r="E875" s="80" t="s">
        <v>1153</v>
      </c>
      <c r="F875" s="401" t="s">
        <v>887</v>
      </c>
      <c r="G875" s="401"/>
      <c r="H875" s="82" t="s">
        <v>122</v>
      </c>
      <c r="I875" s="83">
        <v>1.0609999999999999</v>
      </c>
      <c r="J875" s="84">
        <v>10.16</v>
      </c>
      <c r="K875" s="84">
        <v>10.77</v>
      </c>
    </row>
    <row r="876" spans="2:11" x14ac:dyDescent="0.2">
      <c r="B876" s="76"/>
      <c r="C876" s="76"/>
      <c r="D876" s="76"/>
      <c r="E876" s="76"/>
      <c r="F876" s="76" t="s">
        <v>858</v>
      </c>
      <c r="G876" s="77">
        <v>0.28352312340227748</v>
      </c>
      <c r="H876" s="76" t="s">
        <v>859</v>
      </c>
      <c r="I876" s="77">
        <v>0.33</v>
      </c>
      <c r="J876" s="76" t="s">
        <v>860</v>
      </c>
      <c r="K876" s="77">
        <v>0.61</v>
      </c>
    </row>
    <row r="877" spans="2:11" ht="30" customHeight="1" thickBot="1" x14ac:dyDescent="0.25">
      <c r="B877" s="37"/>
      <c r="C877" s="37"/>
      <c r="D877" s="37"/>
      <c r="E877" s="37"/>
      <c r="F877" s="37"/>
      <c r="G877" s="37"/>
      <c r="H877" s="37" t="s">
        <v>861</v>
      </c>
      <c r="I877" s="78">
        <v>25.85</v>
      </c>
      <c r="J877" s="37" t="s">
        <v>862</v>
      </c>
      <c r="K877" s="38">
        <v>300.11</v>
      </c>
    </row>
    <row r="878" spans="2:11" ht="0.95" customHeight="1" thickTop="1" x14ac:dyDescent="0.2">
      <c r="B878" s="79"/>
      <c r="C878" s="79"/>
      <c r="D878" s="79"/>
      <c r="E878" s="79"/>
      <c r="F878" s="79"/>
      <c r="G878" s="79"/>
      <c r="H878" s="79"/>
      <c r="I878" s="79"/>
      <c r="J878" s="79"/>
      <c r="K878" s="79"/>
    </row>
    <row r="879" spans="2:11" ht="18" customHeight="1" x14ac:dyDescent="0.2">
      <c r="B879" s="27" t="s">
        <v>394</v>
      </c>
      <c r="C879" s="29" t="s">
        <v>50</v>
      </c>
      <c r="D879" s="27" t="s">
        <v>51</v>
      </c>
      <c r="E879" s="27" t="s">
        <v>2</v>
      </c>
      <c r="F879" s="398" t="s">
        <v>849</v>
      </c>
      <c r="G879" s="398"/>
      <c r="H879" s="28" t="s">
        <v>52</v>
      </c>
      <c r="I879" s="29" t="s">
        <v>53</v>
      </c>
      <c r="J879" s="29" t="s">
        <v>54</v>
      </c>
      <c r="K879" s="29" t="s">
        <v>3</v>
      </c>
    </row>
    <row r="880" spans="2:11" ht="24" customHeight="1" x14ac:dyDescent="0.2">
      <c r="B880" s="33" t="s">
        <v>850</v>
      </c>
      <c r="C880" s="35" t="s">
        <v>395</v>
      </c>
      <c r="D880" s="33" t="s">
        <v>72</v>
      </c>
      <c r="E880" s="33" t="s">
        <v>396</v>
      </c>
      <c r="F880" s="399" t="s">
        <v>1139</v>
      </c>
      <c r="G880" s="399"/>
      <c r="H880" s="34" t="s">
        <v>122</v>
      </c>
      <c r="I880" s="70">
        <v>1</v>
      </c>
      <c r="J880" s="36">
        <v>13.36</v>
      </c>
      <c r="K880" s="36">
        <v>13.36</v>
      </c>
    </row>
    <row r="881" spans="2:11" ht="24" customHeight="1" x14ac:dyDescent="0.2">
      <c r="B881" s="71" t="s">
        <v>852</v>
      </c>
      <c r="C881" s="72" t="s">
        <v>1142</v>
      </c>
      <c r="D881" s="71" t="s">
        <v>72</v>
      </c>
      <c r="E881" s="71" t="s">
        <v>1143</v>
      </c>
      <c r="F881" s="400" t="s">
        <v>855</v>
      </c>
      <c r="G881" s="400"/>
      <c r="H881" s="73" t="s">
        <v>866</v>
      </c>
      <c r="I881" s="74">
        <v>2.9000000000000001E-2</v>
      </c>
      <c r="J881" s="75">
        <v>19.64</v>
      </c>
      <c r="K881" s="75">
        <v>0.56000000000000005</v>
      </c>
    </row>
    <row r="882" spans="2:11" ht="24" customHeight="1" x14ac:dyDescent="0.2">
      <c r="B882" s="71" t="s">
        <v>852</v>
      </c>
      <c r="C882" s="72" t="s">
        <v>1140</v>
      </c>
      <c r="D882" s="71" t="s">
        <v>72</v>
      </c>
      <c r="E882" s="71" t="s">
        <v>1141</v>
      </c>
      <c r="F882" s="400" t="s">
        <v>855</v>
      </c>
      <c r="G882" s="400"/>
      <c r="H882" s="73" t="s">
        <v>866</v>
      </c>
      <c r="I882" s="74">
        <v>2.9000000000000001E-2</v>
      </c>
      <c r="J882" s="75">
        <v>15.2</v>
      </c>
      <c r="K882" s="75">
        <v>0.44</v>
      </c>
    </row>
    <row r="883" spans="2:11" ht="24" customHeight="1" x14ac:dyDescent="0.2">
      <c r="B883" s="80" t="s">
        <v>884</v>
      </c>
      <c r="C883" s="81" t="s">
        <v>1146</v>
      </c>
      <c r="D883" s="80" t="s">
        <v>72</v>
      </c>
      <c r="E883" s="80" t="s">
        <v>1147</v>
      </c>
      <c r="F883" s="401" t="s">
        <v>887</v>
      </c>
      <c r="G883" s="401"/>
      <c r="H883" s="82" t="s">
        <v>67</v>
      </c>
      <c r="I883" s="83">
        <v>0.01</v>
      </c>
      <c r="J883" s="84">
        <v>1.93</v>
      </c>
      <c r="K883" s="84">
        <v>0.01</v>
      </c>
    </row>
    <row r="884" spans="2:11" ht="24" customHeight="1" x14ac:dyDescent="0.2">
      <c r="B884" s="80" t="s">
        <v>884</v>
      </c>
      <c r="C884" s="81" t="s">
        <v>1154</v>
      </c>
      <c r="D884" s="80" t="s">
        <v>72</v>
      </c>
      <c r="E884" s="80" t="s">
        <v>1155</v>
      </c>
      <c r="F884" s="401" t="s">
        <v>887</v>
      </c>
      <c r="G884" s="401"/>
      <c r="H884" s="82" t="s">
        <v>122</v>
      </c>
      <c r="I884" s="83">
        <v>1.0609999999999999</v>
      </c>
      <c r="J884" s="84">
        <v>11.64</v>
      </c>
      <c r="K884" s="84">
        <v>12.35</v>
      </c>
    </row>
    <row r="885" spans="2:11" x14ac:dyDescent="0.2">
      <c r="B885" s="76"/>
      <c r="C885" s="76"/>
      <c r="D885" s="76"/>
      <c r="E885" s="76"/>
      <c r="F885" s="76" t="s">
        <v>858</v>
      </c>
      <c r="G885" s="77">
        <v>0.34859400418312803</v>
      </c>
      <c r="H885" s="76" t="s">
        <v>859</v>
      </c>
      <c r="I885" s="77">
        <v>0.4</v>
      </c>
      <c r="J885" s="76" t="s">
        <v>860</v>
      </c>
      <c r="K885" s="77">
        <v>0.75</v>
      </c>
    </row>
    <row r="886" spans="2:11" ht="30" customHeight="1" thickBot="1" x14ac:dyDescent="0.25">
      <c r="B886" s="37"/>
      <c r="C886" s="37"/>
      <c r="D886" s="37"/>
      <c r="E886" s="37"/>
      <c r="F886" s="37"/>
      <c r="G886" s="37"/>
      <c r="H886" s="37" t="s">
        <v>861</v>
      </c>
      <c r="I886" s="78">
        <v>1.1200000000000001</v>
      </c>
      <c r="J886" s="37" t="s">
        <v>862</v>
      </c>
      <c r="K886" s="38">
        <v>14.96</v>
      </c>
    </row>
    <row r="887" spans="2:11" ht="0.95" customHeight="1" thickTop="1" x14ac:dyDescent="0.2">
      <c r="B887" s="79"/>
      <c r="C887" s="79"/>
      <c r="D887" s="79"/>
      <c r="E887" s="79"/>
      <c r="F887" s="79"/>
      <c r="G887" s="79"/>
      <c r="H887" s="79"/>
      <c r="I887" s="79"/>
      <c r="J887" s="79"/>
      <c r="K887" s="79"/>
    </row>
    <row r="888" spans="2:11" ht="18" customHeight="1" x14ac:dyDescent="0.2">
      <c r="B888" s="27" t="s">
        <v>397</v>
      </c>
      <c r="C888" s="29" t="s">
        <v>50</v>
      </c>
      <c r="D888" s="27" t="s">
        <v>51</v>
      </c>
      <c r="E888" s="27" t="s">
        <v>2</v>
      </c>
      <c r="F888" s="398" t="s">
        <v>849</v>
      </c>
      <c r="G888" s="398"/>
      <c r="H888" s="28" t="s">
        <v>52</v>
      </c>
      <c r="I888" s="29" t="s">
        <v>53</v>
      </c>
      <c r="J888" s="29" t="s">
        <v>54</v>
      </c>
      <c r="K888" s="29" t="s">
        <v>3</v>
      </c>
    </row>
    <row r="889" spans="2:11" ht="36" customHeight="1" x14ac:dyDescent="0.2">
      <c r="B889" s="33" t="s">
        <v>850</v>
      </c>
      <c r="C889" s="35" t="s">
        <v>398</v>
      </c>
      <c r="D889" s="33" t="s">
        <v>72</v>
      </c>
      <c r="E889" s="33" t="s">
        <v>399</v>
      </c>
      <c r="F889" s="399" t="s">
        <v>1139</v>
      </c>
      <c r="G889" s="399"/>
      <c r="H889" s="34" t="s">
        <v>122</v>
      </c>
      <c r="I889" s="70">
        <v>1</v>
      </c>
      <c r="J889" s="36">
        <v>14.39</v>
      </c>
      <c r="K889" s="36">
        <v>14.39</v>
      </c>
    </row>
    <row r="890" spans="2:11" ht="24" customHeight="1" x14ac:dyDescent="0.2">
      <c r="B890" s="71" t="s">
        <v>852</v>
      </c>
      <c r="C890" s="72" t="s">
        <v>1142</v>
      </c>
      <c r="D890" s="71" t="s">
        <v>72</v>
      </c>
      <c r="E890" s="71" t="s">
        <v>1143</v>
      </c>
      <c r="F890" s="400" t="s">
        <v>855</v>
      </c>
      <c r="G890" s="400"/>
      <c r="H890" s="73" t="s">
        <v>866</v>
      </c>
      <c r="I890" s="74">
        <v>0.3</v>
      </c>
      <c r="J890" s="75">
        <v>19.64</v>
      </c>
      <c r="K890" s="75">
        <v>5.89</v>
      </c>
    </row>
    <row r="891" spans="2:11" ht="24" customHeight="1" x14ac:dyDescent="0.2">
      <c r="B891" s="71" t="s">
        <v>852</v>
      </c>
      <c r="C891" s="72" t="s">
        <v>1140</v>
      </c>
      <c r="D891" s="71" t="s">
        <v>72</v>
      </c>
      <c r="E891" s="71" t="s">
        <v>1141</v>
      </c>
      <c r="F891" s="400" t="s">
        <v>855</v>
      </c>
      <c r="G891" s="400"/>
      <c r="H891" s="73" t="s">
        <v>866</v>
      </c>
      <c r="I891" s="74">
        <v>0.3</v>
      </c>
      <c r="J891" s="75">
        <v>15.2</v>
      </c>
      <c r="K891" s="75">
        <v>4.5599999999999996</v>
      </c>
    </row>
    <row r="892" spans="2:11" ht="24" customHeight="1" x14ac:dyDescent="0.2">
      <c r="B892" s="80" t="s">
        <v>884</v>
      </c>
      <c r="C892" s="81" t="s">
        <v>1146</v>
      </c>
      <c r="D892" s="80" t="s">
        <v>72</v>
      </c>
      <c r="E892" s="80" t="s">
        <v>1147</v>
      </c>
      <c r="F892" s="401" t="s">
        <v>887</v>
      </c>
      <c r="G892" s="401"/>
      <c r="H892" s="82" t="s">
        <v>67</v>
      </c>
      <c r="I892" s="83">
        <v>0.1</v>
      </c>
      <c r="J892" s="84">
        <v>1.93</v>
      </c>
      <c r="K892" s="84">
        <v>0.19</v>
      </c>
    </row>
    <row r="893" spans="2:11" ht="24" customHeight="1" x14ac:dyDescent="0.2">
      <c r="B893" s="80" t="s">
        <v>884</v>
      </c>
      <c r="C893" s="81" t="s">
        <v>1156</v>
      </c>
      <c r="D893" s="80" t="s">
        <v>72</v>
      </c>
      <c r="E893" s="80" t="s">
        <v>1157</v>
      </c>
      <c r="F893" s="401" t="s">
        <v>887</v>
      </c>
      <c r="G893" s="401"/>
      <c r="H893" s="82" t="s">
        <v>122</v>
      </c>
      <c r="I893" s="83">
        <v>1.05</v>
      </c>
      <c r="J893" s="84">
        <v>3.58</v>
      </c>
      <c r="K893" s="84">
        <v>3.75</v>
      </c>
    </row>
    <row r="894" spans="2:11" x14ac:dyDescent="0.2">
      <c r="B894" s="76"/>
      <c r="C894" s="76"/>
      <c r="D894" s="76"/>
      <c r="E894" s="76"/>
      <c r="F894" s="76" t="s">
        <v>858</v>
      </c>
      <c r="G894" s="77">
        <v>3.6300255635603067</v>
      </c>
      <c r="H894" s="76" t="s">
        <v>859</v>
      </c>
      <c r="I894" s="77">
        <v>4.18</v>
      </c>
      <c r="J894" s="76" t="s">
        <v>860</v>
      </c>
      <c r="K894" s="77">
        <v>7.81</v>
      </c>
    </row>
    <row r="895" spans="2:11" ht="30" customHeight="1" thickBot="1" x14ac:dyDescent="0.25">
      <c r="B895" s="37"/>
      <c r="C895" s="37"/>
      <c r="D895" s="37"/>
      <c r="E895" s="37"/>
      <c r="F895" s="37"/>
      <c r="G895" s="37"/>
      <c r="H895" s="37" t="s">
        <v>861</v>
      </c>
      <c r="I895" s="78">
        <v>25.08</v>
      </c>
      <c r="J895" s="37" t="s">
        <v>862</v>
      </c>
      <c r="K895" s="38">
        <v>360.9</v>
      </c>
    </row>
    <row r="896" spans="2:11" ht="0.95" customHeight="1" thickTop="1" x14ac:dyDescent="0.2">
      <c r="B896" s="79"/>
      <c r="C896" s="79"/>
      <c r="D896" s="79"/>
      <c r="E896" s="79"/>
      <c r="F896" s="79"/>
      <c r="G896" s="79"/>
      <c r="H896" s="79"/>
      <c r="I896" s="79"/>
      <c r="J896" s="79"/>
      <c r="K896" s="79"/>
    </row>
    <row r="897" spans="2:11" ht="18" customHeight="1" x14ac:dyDescent="0.2">
      <c r="B897" s="27" t="s">
        <v>400</v>
      </c>
      <c r="C897" s="29" t="s">
        <v>50</v>
      </c>
      <c r="D897" s="27" t="s">
        <v>51</v>
      </c>
      <c r="E897" s="27" t="s">
        <v>2</v>
      </c>
      <c r="F897" s="398" t="s">
        <v>849</v>
      </c>
      <c r="G897" s="398"/>
      <c r="H897" s="28" t="s">
        <v>52</v>
      </c>
      <c r="I897" s="29" t="s">
        <v>53</v>
      </c>
      <c r="J897" s="29" t="s">
        <v>54</v>
      </c>
      <c r="K897" s="29" t="s">
        <v>3</v>
      </c>
    </row>
    <row r="898" spans="2:11" ht="36" customHeight="1" x14ac:dyDescent="0.2">
      <c r="B898" s="33" t="s">
        <v>850</v>
      </c>
      <c r="C898" s="35" t="s">
        <v>401</v>
      </c>
      <c r="D898" s="33" t="s">
        <v>72</v>
      </c>
      <c r="E898" s="33" t="s">
        <v>402</v>
      </c>
      <c r="F898" s="399" t="s">
        <v>1139</v>
      </c>
      <c r="G898" s="399"/>
      <c r="H898" s="34" t="s">
        <v>122</v>
      </c>
      <c r="I898" s="70">
        <v>1</v>
      </c>
      <c r="J898" s="36">
        <v>21.31</v>
      </c>
      <c r="K898" s="36">
        <v>21.31</v>
      </c>
    </row>
    <row r="899" spans="2:11" ht="24" customHeight="1" x14ac:dyDescent="0.2">
      <c r="B899" s="71" t="s">
        <v>852</v>
      </c>
      <c r="C899" s="72" t="s">
        <v>1142</v>
      </c>
      <c r="D899" s="71" t="s">
        <v>72</v>
      </c>
      <c r="E899" s="71" t="s">
        <v>1143</v>
      </c>
      <c r="F899" s="400" t="s">
        <v>855</v>
      </c>
      <c r="G899" s="400"/>
      <c r="H899" s="73" t="s">
        <v>866</v>
      </c>
      <c r="I899" s="74">
        <v>0.38</v>
      </c>
      <c r="J899" s="75">
        <v>19.64</v>
      </c>
      <c r="K899" s="75">
        <v>7.46</v>
      </c>
    </row>
    <row r="900" spans="2:11" ht="24" customHeight="1" x14ac:dyDescent="0.2">
      <c r="B900" s="71" t="s">
        <v>852</v>
      </c>
      <c r="C900" s="72" t="s">
        <v>1140</v>
      </c>
      <c r="D900" s="71" t="s">
        <v>72</v>
      </c>
      <c r="E900" s="71" t="s">
        <v>1141</v>
      </c>
      <c r="F900" s="400" t="s">
        <v>855</v>
      </c>
      <c r="G900" s="400"/>
      <c r="H900" s="73" t="s">
        <v>866</v>
      </c>
      <c r="I900" s="74">
        <v>0.38</v>
      </c>
      <c r="J900" s="75">
        <v>15.2</v>
      </c>
      <c r="K900" s="75">
        <v>5.77</v>
      </c>
    </row>
    <row r="901" spans="2:11" ht="24" customHeight="1" x14ac:dyDescent="0.2">
      <c r="B901" s="80" t="s">
        <v>884</v>
      </c>
      <c r="C901" s="81" t="s">
        <v>1158</v>
      </c>
      <c r="D901" s="80" t="s">
        <v>72</v>
      </c>
      <c r="E901" s="80" t="s">
        <v>1159</v>
      </c>
      <c r="F901" s="401" t="s">
        <v>887</v>
      </c>
      <c r="G901" s="401"/>
      <c r="H901" s="82" t="s">
        <v>67</v>
      </c>
      <c r="I901" s="83">
        <v>1.0800000000000001E-2</v>
      </c>
      <c r="J901" s="84">
        <v>57.9</v>
      </c>
      <c r="K901" s="84">
        <v>0.62</v>
      </c>
    </row>
    <row r="902" spans="2:11" ht="24" customHeight="1" x14ac:dyDescent="0.2">
      <c r="B902" s="80" t="s">
        <v>884</v>
      </c>
      <c r="C902" s="81" t="s">
        <v>1146</v>
      </c>
      <c r="D902" s="80" t="s">
        <v>72</v>
      </c>
      <c r="E902" s="80" t="s">
        <v>1147</v>
      </c>
      <c r="F902" s="401" t="s">
        <v>887</v>
      </c>
      <c r="G902" s="401"/>
      <c r="H902" s="82" t="s">
        <v>67</v>
      </c>
      <c r="I902" s="83">
        <v>0.127</v>
      </c>
      <c r="J902" s="84">
        <v>1.93</v>
      </c>
      <c r="K902" s="84">
        <v>0.24</v>
      </c>
    </row>
    <row r="903" spans="2:11" ht="24" customHeight="1" x14ac:dyDescent="0.2">
      <c r="B903" s="80" t="s">
        <v>884</v>
      </c>
      <c r="C903" s="81" t="s">
        <v>1160</v>
      </c>
      <c r="D903" s="80" t="s">
        <v>72</v>
      </c>
      <c r="E903" s="80" t="s">
        <v>1161</v>
      </c>
      <c r="F903" s="401" t="s">
        <v>887</v>
      </c>
      <c r="G903" s="401"/>
      <c r="H903" s="82" t="s">
        <v>67</v>
      </c>
      <c r="I903" s="83">
        <v>1.6299999999999999E-2</v>
      </c>
      <c r="J903" s="84">
        <v>50.28</v>
      </c>
      <c r="K903" s="84">
        <v>0.81</v>
      </c>
    </row>
    <row r="904" spans="2:11" ht="24" customHeight="1" x14ac:dyDescent="0.2">
      <c r="B904" s="80" t="s">
        <v>884</v>
      </c>
      <c r="C904" s="81" t="s">
        <v>1162</v>
      </c>
      <c r="D904" s="80" t="s">
        <v>72</v>
      </c>
      <c r="E904" s="80" t="s">
        <v>1163</v>
      </c>
      <c r="F904" s="401" t="s">
        <v>887</v>
      </c>
      <c r="G904" s="401"/>
      <c r="H904" s="82" t="s">
        <v>122</v>
      </c>
      <c r="I904" s="83">
        <v>1.05</v>
      </c>
      <c r="J904" s="84">
        <v>6.11</v>
      </c>
      <c r="K904" s="84">
        <v>6.41</v>
      </c>
    </row>
    <row r="905" spans="2:11" x14ac:dyDescent="0.2">
      <c r="B905" s="76"/>
      <c r="C905" s="76"/>
      <c r="D905" s="76"/>
      <c r="E905" s="76"/>
      <c r="F905" s="76" t="s">
        <v>858</v>
      </c>
      <c r="G905" s="77">
        <v>4.5967929351615151</v>
      </c>
      <c r="H905" s="76" t="s">
        <v>859</v>
      </c>
      <c r="I905" s="77">
        <v>5.29</v>
      </c>
      <c r="J905" s="76" t="s">
        <v>860</v>
      </c>
      <c r="K905" s="77">
        <v>9.89</v>
      </c>
    </row>
    <row r="906" spans="2:11" ht="30" customHeight="1" thickBot="1" x14ac:dyDescent="0.25">
      <c r="B906" s="37"/>
      <c r="C906" s="37"/>
      <c r="D906" s="37"/>
      <c r="E906" s="37"/>
      <c r="F906" s="37"/>
      <c r="G906" s="37"/>
      <c r="H906" s="37" t="s">
        <v>861</v>
      </c>
      <c r="I906" s="78">
        <v>34.03</v>
      </c>
      <c r="J906" s="37" t="s">
        <v>862</v>
      </c>
      <c r="K906" s="38">
        <v>725.17</v>
      </c>
    </row>
    <row r="907" spans="2:11" ht="0.95" customHeight="1" thickTop="1" x14ac:dyDescent="0.2">
      <c r="B907" s="79"/>
      <c r="C907" s="79"/>
      <c r="D907" s="79"/>
      <c r="E907" s="79"/>
      <c r="F907" s="79"/>
      <c r="G907" s="79"/>
      <c r="H907" s="79"/>
      <c r="I907" s="79"/>
      <c r="J907" s="79"/>
      <c r="K907" s="79"/>
    </row>
    <row r="908" spans="2:11" ht="18" customHeight="1" x14ac:dyDescent="0.2">
      <c r="B908" s="27" t="s">
        <v>403</v>
      </c>
      <c r="C908" s="29" t="s">
        <v>50</v>
      </c>
      <c r="D908" s="27" t="s">
        <v>51</v>
      </c>
      <c r="E908" s="27" t="s">
        <v>2</v>
      </c>
      <c r="F908" s="398" t="s">
        <v>849</v>
      </c>
      <c r="G908" s="398"/>
      <c r="H908" s="28" t="s">
        <v>52</v>
      </c>
      <c r="I908" s="29" t="s">
        <v>53</v>
      </c>
      <c r="J908" s="29" t="s">
        <v>54</v>
      </c>
      <c r="K908" s="29" t="s">
        <v>3</v>
      </c>
    </row>
    <row r="909" spans="2:11" ht="36" customHeight="1" x14ac:dyDescent="0.2">
      <c r="B909" s="33" t="s">
        <v>850</v>
      </c>
      <c r="C909" s="35" t="s">
        <v>404</v>
      </c>
      <c r="D909" s="33" t="s">
        <v>72</v>
      </c>
      <c r="E909" s="33" t="s">
        <v>405</v>
      </c>
      <c r="F909" s="399" t="s">
        <v>1139</v>
      </c>
      <c r="G909" s="399"/>
      <c r="H909" s="34" t="s">
        <v>122</v>
      </c>
      <c r="I909" s="70">
        <v>1</v>
      </c>
      <c r="J909" s="36">
        <v>41.76</v>
      </c>
      <c r="K909" s="36">
        <v>41.76</v>
      </c>
    </row>
    <row r="910" spans="2:11" ht="24" customHeight="1" x14ac:dyDescent="0.2">
      <c r="B910" s="71" t="s">
        <v>852</v>
      </c>
      <c r="C910" s="72" t="s">
        <v>1142</v>
      </c>
      <c r="D910" s="71" t="s">
        <v>72</v>
      </c>
      <c r="E910" s="71" t="s">
        <v>1143</v>
      </c>
      <c r="F910" s="400" t="s">
        <v>855</v>
      </c>
      <c r="G910" s="400"/>
      <c r="H910" s="73" t="s">
        <v>866</v>
      </c>
      <c r="I910" s="74">
        <v>0.74</v>
      </c>
      <c r="J910" s="75">
        <v>19.64</v>
      </c>
      <c r="K910" s="75">
        <v>14.53</v>
      </c>
    </row>
    <row r="911" spans="2:11" ht="24" customHeight="1" x14ac:dyDescent="0.2">
      <c r="B911" s="71" t="s">
        <v>852</v>
      </c>
      <c r="C911" s="72" t="s">
        <v>1140</v>
      </c>
      <c r="D911" s="71" t="s">
        <v>72</v>
      </c>
      <c r="E911" s="71" t="s">
        <v>1141</v>
      </c>
      <c r="F911" s="400" t="s">
        <v>855</v>
      </c>
      <c r="G911" s="400"/>
      <c r="H911" s="73" t="s">
        <v>866</v>
      </c>
      <c r="I911" s="74">
        <v>0.74</v>
      </c>
      <c r="J911" s="75">
        <v>15.2</v>
      </c>
      <c r="K911" s="75">
        <v>11.24</v>
      </c>
    </row>
    <row r="912" spans="2:11" ht="24" customHeight="1" x14ac:dyDescent="0.2">
      <c r="B912" s="80" t="s">
        <v>884</v>
      </c>
      <c r="C912" s="81" t="s">
        <v>1158</v>
      </c>
      <c r="D912" s="80" t="s">
        <v>72</v>
      </c>
      <c r="E912" s="80" t="s">
        <v>1159</v>
      </c>
      <c r="F912" s="401" t="s">
        <v>887</v>
      </c>
      <c r="G912" s="401"/>
      <c r="H912" s="82" t="s">
        <v>67</v>
      </c>
      <c r="I912" s="83">
        <v>3.6299999999999999E-2</v>
      </c>
      <c r="J912" s="84">
        <v>57.9</v>
      </c>
      <c r="K912" s="84">
        <v>2.1</v>
      </c>
    </row>
    <row r="913" spans="2:11" ht="24" customHeight="1" x14ac:dyDescent="0.2">
      <c r="B913" s="80" t="s">
        <v>884</v>
      </c>
      <c r="C913" s="81" t="s">
        <v>1146</v>
      </c>
      <c r="D913" s="80" t="s">
        <v>72</v>
      </c>
      <c r="E913" s="80" t="s">
        <v>1147</v>
      </c>
      <c r="F913" s="401" t="s">
        <v>887</v>
      </c>
      <c r="G913" s="401"/>
      <c r="H913" s="82" t="s">
        <v>67</v>
      </c>
      <c r="I913" s="83">
        <v>0.247</v>
      </c>
      <c r="J913" s="84">
        <v>1.93</v>
      </c>
      <c r="K913" s="84">
        <v>0.47</v>
      </c>
    </row>
    <row r="914" spans="2:11" ht="24" customHeight="1" x14ac:dyDescent="0.2">
      <c r="B914" s="80" t="s">
        <v>884</v>
      </c>
      <c r="C914" s="81" t="s">
        <v>1160</v>
      </c>
      <c r="D914" s="80" t="s">
        <v>72</v>
      </c>
      <c r="E914" s="80" t="s">
        <v>1161</v>
      </c>
      <c r="F914" s="401" t="s">
        <v>887</v>
      </c>
      <c r="G914" s="401"/>
      <c r="H914" s="82" t="s">
        <v>67</v>
      </c>
      <c r="I914" s="83">
        <v>5.9299999999999999E-2</v>
      </c>
      <c r="J914" s="84">
        <v>50.28</v>
      </c>
      <c r="K914" s="84">
        <v>2.98</v>
      </c>
    </row>
    <row r="915" spans="2:11" ht="24" customHeight="1" x14ac:dyDescent="0.2">
      <c r="B915" s="80" t="s">
        <v>884</v>
      </c>
      <c r="C915" s="81" t="s">
        <v>1164</v>
      </c>
      <c r="D915" s="80" t="s">
        <v>72</v>
      </c>
      <c r="E915" s="80" t="s">
        <v>1165</v>
      </c>
      <c r="F915" s="401" t="s">
        <v>887</v>
      </c>
      <c r="G915" s="401"/>
      <c r="H915" s="82" t="s">
        <v>122</v>
      </c>
      <c r="I915" s="83">
        <v>1.05</v>
      </c>
      <c r="J915" s="84">
        <v>9.9499999999999993</v>
      </c>
      <c r="K915" s="84">
        <v>10.44</v>
      </c>
    </row>
    <row r="916" spans="2:11" x14ac:dyDescent="0.2">
      <c r="B916" s="76"/>
      <c r="C916" s="76"/>
      <c r="D916" s="76"/>
      <c r="E916" s="76"/>
      <c r="F916" s="76" t="s">
        <v>858</v>
      </c>
      <c r="G916" s="77">
        <v>8.9518940274227283</v>
      </c>
      <c r="H916" s="76" t="s">
        <v>859</v>
      </c>
      <c r="I916" s="77">
        <v>10.31</v>
      </c>
      <c r="J916" s="76" t="s">
        <v>860</v>
      </c>
      <c r="K916" s="77">
        <v>19.260000000000002</v>
      </c>
    </row>
    <row r="917" spans="2:11" ht="30" customHeight="1" thickBot="1" x14ac:dyDescent="0.25">
      <c r="B917" s="37"/>
      <c r="C917" s="37"/>
      <c r="D917" s="37"/>
      <c r="E917" s="37"/>
      <c r="F917" s="37"/>
      <c r="G917" s="37"/>
      <c r="H917" s="37" t="s">
        <v>861</v>
      </c>
      <c r="I917" s="78">
        <v>40.200000000000003</v>
      </c>
      <c r="J917" s="37" t="s">
        <v>862</v>
      </c>
      <c r="K917" s="38">
        <v>1678.75</v>
      </c>
    </row>
    <row r="918" spans="2:11" ht="0.95" customHeight="1" thickTop="1" x14ac:dyDescent="0.2">
      <c r="B918" s="79"/>
      <c r="C918" s="79"/>
      <c r="D918" s="79"/>
      <c r="E918" s="79"/>
      <c r="F918" s="79"/>
      <c r="G918" s="79"/>
      <c r="H918" s="79"/>
      <c r="I918" s="79"/>
      <c r="J918" s="79"/>
      <c r="K918" s="79"/>
    </row>
    <row r="919" spans="2:11" ht="24" customHeight="1" x14ac:dyDescent="0.2">
      <c r="B919" s="30" t="s">
        <v>406</v>
      </c>
      <c r="C919" s="30"/>
      <c r="D919" s="30"/>
      <c r="E919" s="30" t="s">
        <v>407</v>
      </c>
      <c r="F919" s="30"/>
      <c r="G919" s="397"/>
      <c r="H919" s="397"/>
      <c r="I919" s="31"/>
      <c r="J919" s="30"/>
      <c r="K919" s="32">
        <v>1364.54</v>
      </c>
    </row>
    <row r="920" spans="2:11" ht="18" customHeight="1" x14ac:dyDescent="0.2">
      <c r="B920" s="27" t="s">
        <v>408</v>
      </c>
      <c r="C920" s="29" t="s">
        <v>50</v>
      </c>
      <c r="D920" s="27" t="s">
        <v>51</v>
      </c>
      <c r="E920" s="27" t="s">
        <v>2</v>
      </c>
      <c r="F920" s="398" t="s">
        <v>849</v>
      </c>
      <c r="G920" s="398"/>
      <c r="H920" s="28" t="s">
        <v>52</v>
      </c>
      <c r="I920" s="29" t="s">
        <v>53</v>
      </c>
      <c r="J920" s="29" t="s">
        <v>54</v>
      </c>
      <c r="K920" s="29" t="s">
        <v>3</v>
      </c>
    </row>
    <row r="921" spans="2:11" ht="24" customHeight="1" x14ac:dyDescent="0.2">
      <c r="B921" s="33" t="s">
        <v>850</v>
      </c>
      <c r="C921" s="35" t="s">
        <v>409</v>
      </c>
      <c r="D921" s="33" t="s">
        <v>72</v>
      </c>
      <c r="E921" s="33" t="s">
        <v>410</v>
      </c>
      <c r="F921" s="399" t="s">
        <v>1139</v>
      </c>
      <c r="G921" s="399"/>
      <c r="H921" s="34" t="s">
        <v>67</v>
      </c>
      <c r="I921" s="70">
        <v>1</v>
      </c>
      <c r="J921" s="36">
        <v>10.6</v>
      </c>
      <c r="K921" s="36">
        <v>10.6</v>
      </c>
    </row>
    <row r="922" spans="2:11" ht="24" customHeight="1" x14ac:dyDescent="0.2">
      <c r="B922" s="71" t="s">
        <v>852</v>
      </c>
      <c r="C922" s="72" t="s">
        <v>1142</v>
      </c>
      <c r="D922" s="71" t="s">
        <v>72</v>
      </c>
      <c r="E922" s="71" t="s">
        <v>1143</v>
      </c>
      <c r="F922" s="400" t="s">
        <v>855</v>
      </c>
      <c r="G922" s="400"/>
      <c r="H922" s="73" t="s">
        <v>866</v>
      </c>
      <c r="I922" s="74">
        <v>0.2</v>
      </c>
      <c r="J922" s="75">
        <v>19.64</v>
      </c>
      <c r="K922" s="75">
        <v>3.92</v>
      </c>
    </row>
    <row r="923" spans="2:11" ht="24" customHeight="1" x14ac:dyDescent="0.2">
      <c r="B923" s="71" t="s">
        <v>852</v>
      </c>
      <c r="C923" s="72" t="s">
        <v>896</v>
      </c>
      <c r="D923" s="71" t="s">
        <v>72</v>
      </c>
      <c r="E923" s="71" t="s">
        <v>897</v>
      </c>
      <c r="F923" s="400" t="s">
        <v>855</v>
      </c>
      <c r="G923" s="400"/>
      <c r="H923" s="73" t="s">
        <v>866</v>
      </c>
      <c r="I923" s="74">
        <v>0.2</v>
      </c>
      <c r="J923" s="75">
        <v>16.940000000000001</v>
      </c>
      <c r="K923" s="75">
        <v>3.38</v>
      </c>
    </row>
    <row r="924" spans="2:11" ht="24" customHeight="1" x14ac:dyDescent="0.2">
      <c r="B924" s="80" t="s">
        <v>884</v>
      </c>
      <c r="C924" s="81" t="s">
        <v>1166</v>
      </c>
      <c r="D924" s="80" t="s">
        <v>72</v>
      </c>
      <c r="E924" s="80" t="s">
        <v>1167</v>
      </c>
      <c r="F924" s="401" t="s">
        <v>887</v>
      </c>
      <c r="G924" s="401"/>
      <c r="H924" s="82" t="s">
        <v>67</v>
      </c>
      <c r="I924" s="83">
        <v>0.02</v>
      </c>
      <c r="J924" s="84">
        <v>7.87</v>
      </c>
      <c r="K924" s="84">
        <v>0.15</v>
      </c>
    </row>
    <row r="925" spans="2:11" ht="24" customHeight="1" x14ac:dyDescent="0.2">
      <c r="B925" s="80" t="s">
        <v>884</v>
      </c>
      <c r="C925" s="81" t="s">
        <v>1168</v>
      </c>
      <c r="D925" s="80" t="s">
        <v>72</v>
      </c>
      <c r="E925" s="80" t="s">
        <v>1169</v>
      </c>
      <c r="F925" s="401" t="s">
        <v>887</v>
      </c>
      <c r="G925" s="401"/>
      <c r="H925" s="82" t="s">
        <v>67</v>
      </c>
      <c r="I925" s="83">
        <v>1</v>
      </c>
      <c r="J925" s="84">
        <v>3.15</v>
      </c>
      <c r="K925" s="84">
        <v>3.15</v>
      </c>
    </row>
    <row r="926" spans="2:11" x14ac:dyDescent="0.2">
      <c r="B926" s="76"/>
      <c r="C926" s="76"/>
      <c r="D926" s="76"/>
      <c r="E926" s="76"/>
      <c r="F926" s="76" t="s">
        <v>858</v>
      </c>
      <c r="G926" s="77">
        <v>2.5470601905647223</v>
      </c>
      <c r="H926" s="76" t="s">
        <v>859</v>
      </c>
      <c r="I926" s="77">
        <v>2.93</v>
      </c>
      <c r="J926" s="76" t="s">
        <v>860</v>
      </c>
      <c r="K926" s="77">
        <v>5.48</v>
      </c>
    </row>
    <row r="927" spans="2:11" ht="30" customHeight="1" thickBot="1" x14ac:dyDescent="0.25">
      <c r="B927" s="37"/>
      <c r="C927" s="37"/>
      <c r="D927" s="37"/>
      <c r="E927" s="37"/>
      <c r="F927" s="37"/>
      <c r="G927" s="37"/>
      <c r="H927" s="37" t="s">
        <v>861</v>
      </c>
      <c r="I927" s="78">
        <v>4</v>
      </c>
      <c r="J927" s="37" t="s">
        <v>862</v>
      </c>
      <c r="K927" s="38">
        <v>42.4</v>
      </c>
    </row>
    <row r="928" spans="2:11" ht="0.95" customHeight="1" thickTop="1" x14ac:dyDescent="0.2">
      <c r="B928" s="79"/>
      <c r="C928" s="79"/>
      <c r="D928" s="79"/>
      <c r="E928" s="79"/>
      <c r="F928" s="79"/>
      <c r="G928" s="79"/>
      <c r="H928" s="79"/>
      <c r="I928" s="79"/>
      <c r="J928" s="79"/>
      <c r="K928" s="79"/>
    </row>
    <row r="929" spans="2:11" ht="18" customHeight="1" x14ac:dyDescent="0.2">
      <c r="B929" s="27" t="s">
        <v>411</v>
      </c>
      <c r="C929" s="29" t="s">
        <v>50</v>
      </c>
      <c r="D929" s="27" t="s">
        <v>51</v>
      </c>
      <c r="E929" s="27" t="s">
        <v>2</v>
      </c>
      <c r="F929" s="398" t="s">
        <v>849</v>
      </c>
      <c r="G929" s="398"/>
      <c r="H929" s="28" t="s">
        <v>52</v>
      </c>
      <c r="I929" s="29" t="s">
        <v>53</v>
      </c>
      <c r="J929" s="29" t="s">
        <v>54</v>
      </c>
      <c r="K929" s="29" t="s">
        <v>3</v>
      </c>
    </row>
    <row r="930" spans="2:11" ht="36" customHeight="1" x14ac:dyDescent="0.2">
      <c r="B930" s="33" t="s">
        <v>850</v>
      </c>
      <c r="C930" s="35" t="s">
        <v>412</v>
      </c>
      <c r="D930" s="33" t="s">
        <v>72</v>
      </c>
      <c r="E930" s="33" t="s">
        <v>413</v>
      </c>
      <c r="F930" s="399" t="s">
        <v>1139</v>
      </c>
      <c r="G930" s="399"/>
      <c r="H930" s="34" t="s">
        <v>67</v>
      </c>
      <c r="I930" s="70">
        <v>1</v>
      </c>
      <c r="J930" s="36">
        <v>6.95</v>
      </c>
      <c r="K930" s="36">
        <v>6.95</v>
      </c>
    </row>
    <row r="931" spans="2:11" ht="24" customHeight="1" x14ac:dyDescent="0.2">
      <c r="B931" s="71" t="s">
        <v>852</v>
      </c>
      <c r="C931" s="72" t="s">
        <v>1142</v>
      </c>
      <c r="D931" s="71" t="s">
        <v>72</v>
      </c>
      <c r="E931" s="71" t="s">
        <v>1143</v>
      </c>
      <c r="F931" s="400" t="s">
        <v>855</v>
      </c>
      <c r="G931" s="400"/>
      <c r="H931" s="73" t="s">
        <v>866</v>
      </c>
      <c r="I931" s="74">
        <v>0.11899999999999999</v>
      </c>
      <c r="J931" s="75">
        <v>19.64</v>
      </c>
      <c r="K931" s="75">
        <v>2.33</v>
      </c>
    </row>
    <row r="932" spans="2:11" ht="24" customHeight="1" x14ac:dyDescent="0.2">
      <c r="B932" s="71" t="s">
        <v>852</v>
      </c>
      <c r="C932" s="72" t="s">
        <v>1140</v>
      </c>
      <c r="D932" s="71" t="s">
        <v>72</v>
      </c>
      <c r="E932" s="71" t="s">
        <v>1141</v>
      </c>
      <c r="F932" s="400" t="s">
        <v>855</v>
      </c>
      <c r="G932" s="400"/>
      <c r="H932" s="73" t="s">
        <v>866</v>
      </c>
      <c r="I932" s="74">
        <v>0.11899999999999999</v>
      </c>
      <c r="J932" s="75">
        <v>15.2</v>
      </c>
      <c r="K932" s="75">
        <v>1.8</v>
      </c>
    </row>
    <row r="933" spans="2:11" ht="24" customHeight="1" x14ac:dyDescent="0.2">
      <c r="B933" s="80" t="s">
        <v>884</v>
      </c>
      <c r="C933" s="81" t="s">
        <v>1158</v>
      </c>
      <c r="D933" s="80" t="s">
        <v>72</v>
      </c>
      <c r="E933" s="80" t="s">
        <v>1159</v>
      </c>
      <c r="F933" s="401" t="s">
        <v>887</v>
      </c>
      <c r="G933" s="401"/>
      <c r="H933" s="82" t="s">
        <v>67</v>
      </c>
      <c r="I933" s="83">
        <v>8.9999999999999993E-3</v>
      </c>
      <c r="J933" s="84">
        <v>57.9</v>
      </c>
      <c r="K933" s="84">
        <v>0.52</v>
      </c>
    </row>
    <row r="934" spans="2:11" ht="24" customHeight="1" x14ac:dyDescent="0.2">
      <c r="B934" s="80" t="s">
        <v>884</v>
      </c>
      <c r="C934" s="81" t="s">
        <v>1170</v>
      </c>
      <c r="D934" s="80" t="s">
        <v>72</v>
      </c>
      <c r="E934" s="80" t="s">
        <v>1171</v>
      </c>
      <c r="F934" s="401" t="s">
        <v>887</v>
      </c>
      <c r="G934" s="401"/>
      <c r="H934" s="82" t="s">
        <v>67</v>
      </c>
      <c r="I934" s="83">
        <v>1</v>
      </c>
      <c r="J934" s="84">
        <v>1.64</v>
      </c>
      <c r="K934" s="84">
        <v>1.64</v>
      </c>
    </row>
    <row r="935" spans="2:11" ht="24" customHeight="1" x14ac:dyDescent="0.2">
      <c r="B935" s="80" t="s">
        <v>884</v>
      </c>
      <c r="C935" s="81" t="s">
        <v>1146</v>
      </c>
      <c r="D935" s="80" t="s">
        <v>72</v>
      </c>
      <c r="E935" s="80" t="s">
        <v>1147</v>
      </c>
      <c r="F935" s="401" t="s">
        <v>887</v>
      </c>
      <c r="G935" s="401"/>
      <c r="H935" s="82" t="s">
        <v>67</v>
      </c>
      <c r="I935" s="83">
        <v>0.06</v>
      </c>
      <c r="J935" s="84">
        <v>1.93</v>
      </c>
      <c r="K935" s="84">
        <v>0.11</v>
      </c>
    </row>
    <row r="936" spans="2:11" ht="24" customHeight="1" x14ac:dyDescent="0.2">
      <c r="B936" s="80" t="s">
        <v>884</v>
      </c>
      <c r="C936" s="81" t="s">
        <v>1160</v>
      </c>
      <c r="D936" s="80" t="s">
        <v>72</v>
      </c>
      <c r="E936" s="80" t="s">
        <v>1161</v>
      </c>
      <c r="F936" s="401" t="s">
        <v>887</v>
      </c>
      <c r="G936" s="401"/>
      <c r="H936" s="82" t="s">
        <v>67</v>
      </c>
      <c r="I936" s="83">
        <v>1.0999999999999999E-2</v>
      </c>
      <c r="J936" s="84">
        <v>50.28</v>
      </c>
      <c r="K936" s="84">
        <v>0.55000000000000004</v>
      </c>
    </row>
    <row r="937" spans="2:11" x14ac:dyDescent="0.2">
      <c r="B937" s="76"/>
      <c r="C937" s="76"/>
      <c r="D937" s="76"/>
      <c r="E937" s="76"/>
      <c r="F937" s="76" t="s">
        <v>858</v>
      </c>
      <c r="G937" s="77">
        <v>1.4362072972344875</v>
      </c>
      <c r="H937" s="76" t="s">
        <v>859</v>
      </c>
      <c r="I937" s="77">
        <v>1.65</v>
      </c>
      <c r="J937" s="76" t="s">
        <v>860</v>
      </c>
      <c r="K937" s="77">
        <v>3.09</v>
      </c>
    </row>
    <row r="938" spans="2:11" ht="30" customHeight="1" thickBot="1" x14ac:dyDescent="0.25">
      <c r="B938" s="37"/>
      <c r="C938" s="37"/>
      <c r="D938" s="37"/>
      <c r="E938" s="37"/>
      <c r="F938" s="37"/>
      <c r="G938" s="37"/>
      <c r="H938" s="37" t="s">
        <v>861</v>
      </c>
      <c r="I938" s="78">
        <v>5</v>
      </c>
      <c r="J938" s="37" t="s">
        <v>862</v>
      </c>
      <c r="K938" s="38">
        <v>34.75</v>
      </c>
    </row>
    <row r="939" spans="2:11" ht="0.95" customHeight="1" thickTop="1" x14ac:dyDescent="0.2">
      <c r="B939" s="79"/>
      <c r="C939" s="79"/>
      <c r="D939" s="79"/>
      <c r="E939" s="79"/>
      <c r="F939" s="79"/>
      <c r="G939" s="79"/>
      <c r="H939" s="79"/>
      <c r="I939" s="79"/>
      <c r="J939" s="79"/>
      <c r="K939" s="79"/>
    </row>
    <row r="940" spans="2:11" ht="18" customHeight="1" x14ac:dyDescent="0.2">
      <c r="B940" s="27" t="s">
        <v>414</v>
      </c>
      <c r="C940" s="29" t="s">
        <v>50</v>
      </c>
      <c r="D940" s="27" t="s">
        <v>51</v>
      </c>
      <c r="E940" s="27" t="s">
        <v>2</v>
      </c>
      <c r="F940" s="398" t="s">
        <v>849</v>
      </c>
      <c r="G940" s="398"/>
      <c r="H940" s="28" t="s">
        <v>52</v>
      </c>
      <c r="I940" s="29" t="s">
        <v>53</v>
      </c>
      <c r="J940" s="29" t="s">
        <v>54</v>
      </c>
      <c r="K940" s="29" t="s">
        <v>3</v>
      </c>
    </row>
    <row r="941" spans="2:11" ht="36" customHeight="1" x14ac:dyDescent="0.2">
      <c r="B941" s="33" t="s">
        <v>850</v>
      </c>
      <c r="C941" s="35" t="s">
        <v>415</v>
      </c>
      <c r="D941" s="33" t="s">
        <v>72</v>
      </c>
      <c r="E941" s="33" t="s">
        <v>416</v>
      </c>
      <c r="F941" s="399" t="s">
        <v>1139</v>
      </c>
      <c r="G941" s="399"/>
      <c r="H941" s="34" t="s">
        <v>67</v>
      </c>
      <c r="I941" s="70">
        <v>1</v>
      </c>
      <c r="J941" s="36">
        <v>6.72</v>
      </c>
      <c r="K941" s="36">
        <v>6.72</v>
      </c>
    </row>
    <row r="942" spans="2:11" ht="24" customHeight="1" x14ac:dyDescent="0.2">
      <c r="B942" s="71" t="s">
        <v>852</v>
      </c>
      <c r="C942" s="72" t="s">
        <v>1142</v>
      </c>
      <c r="D942" s="71" t="s">
        <v>72</v>
      </c>
      <c r="E942" s="71" t="s">
        <v>1143</v>
      </c>
      <c r="F942" s="400" t="s">
        <v>855</v>
      </c>
      <c r="G942" s="400"/>
      <c r="H942" s="73" t="s">
        <v>866</v>
      </c>
      <c r="I942" s="74">
        <v>0.15</v>
      </c>
      <c r="J942" s="75">
        <v>19.64</v>
      </c>
      <c r="K942" s="75">
        <v>2.94</v>
      </c>
    </row>
    <row r="943" spans="2:11" ht="24" customHeight="1" x14ac:dyDescent="0.2">
      <c r="B943" s="71" t="s">
        <v>852</v>
      </c>
      <c r="C943" s="72" t="s">
        <v>1140</v>
      </c>
      <c r="D943" s="71" t="s">
        <v>72</v>
      </c>
      <c r="E943" s="71" t="s">
        <v>1141</v>
      </c>
      <c r="F943" s="400" t="s">
        <v>855</v>
      </c>
      <c r="G943" s="400"/>
      <c r="H943" s="73" t="s">
        <v>866</v>
      </c>
      <c r="I943" s="74">
        <v>0.15</v>
      </c>
      <c r="J943" s="75">
        <v>15.2</v>
      </c>
      <c r="K943" s="75">
        <v>2.2799999999999998</v>
      </c>
    </row>
    <row r="944" spans="2:11" ht="24" customHeight="1" x14ac:dyDescent="0.2">
      <c r="B944" s="80" t="s">
        <v>884</v>
      </c>
      <c r="C944" s="81" t="s">
        <v>1158</v>
      </c>
      <c r="D944" s="80" t="s">
        <v>72</v>
      </c>
      <c r="E944" s="80" t="s">
        <v>1159</v>
      </c>
      <c r="F944" s="401" t="s">
        <v>887</v>
      </c>
      <c r="G944" s="401"/>
      <c r="H944" s="82" t="s">
        <v>67</v>
      </c>
      <c r="I944" s="83">
        <v>7.0000000000000001E-3</v>
      </c>
      <c r="J944" s="84">
        <v>57.9</v>
      </c>
      <c r="K944" s="84">
        <v>0.4</v>
      </c>
    </row>
    <row r="945" spans="2:11" ht="24" customHeight="1" x14ac:dyDescent="0.2">
      <c r="B945" s="80" t="s">
        <v>884</v>
      </c>
      <c r="C945" s="81" t="s">
        <v>1172</v>
      </c>
      <c r="D945" s="80" t="s">
        <v>72</v>
      </c>
      <c r="E945" s="80" t="s">
        <v>1173</v>
      </c>
      <c r="F945" s="401" t="s">
        <v>887</v>
      </c>
      <c r="G945" s="401"/>
      <c r="H945" s="82" t="s">
        <v>67</v>
      </c>
      <c r="I945" s="83">
        <v>1</v>
      </c>
      <c r="J945" s="84">
        <v>0.61</v>
      </c>
      <c r="K945" s="84">
        <v>0.61</v>
      </c>
    </row>
    <row r="946" spans="2:11" ht="24" customHeight="1" x14ac:dyDescent="0.2">
      <c r="B946" s="80" t="s">
        <v>884</v>
      </c>
      <c r="C946" s="81" t="s">
        <v>1146</v>
      </c>
      <c r="D946" s="80" t="s">
        <v>72</v>
      </c>
      <c r="E946" s="80" t="s">
        <v>1147</v>
      </c>
      <c r="F946" s="401" t="s">
        <v>887</v>
      </c>
      <c r="G946" s="401"/>
      <c r="H946" s="82" t="s">
        <v>67</v>
      </c>
      <c r="I946" s="83">
        <v>0.05</v>
      </c>
      <c r="J946" s="84">
        <v>1.93</v>
      </c>
      <c r="K946" s="84">
        <v>0.09</v>
      </c>
    </row>
    <row r="947" spans="2:11" ht="24" customHeight="1" x14ac:dyDescent="0.2">
      <c r="B947" s="80" t="s">
        <v>884</v>
      </c>
      <c r="C947" s="81" t="s">
        <v>1160</v>
      </c>
      <c r="D947" s="80" t="s">
        <v>72</v>
      </c>
      <c r="E947" s="80" t="s">
        <v>1161</v>
      </c>
      <c r="F947" s="401" t="s">
        <v>887</v>
      </c>
      <c r="G947" s="401"/>
      <c r="H947" s="82" t="s">
        <v>67</v>
      </c>
      <c r="I947" s="83">
        <v>8.0000000000000002E-3</v>
      </c>
      <c r="J947" s="84">
        <v>50.28</v>
      </c>
      <c r="K947" s="84">
        <v>0.4</v>
      </c>
    </row>
    <row r="948" spans="2:11" x14ac:dyDescent="0.2">
      <c r="B948" s="76"/>
      <c r="C948" s="76"/>
      <c r="D948" s="76"/>
      <c r="E948" s="76"/>
      <c r="F948" s="76" t="s">
        <v>858</v>
      </c>
      <c r="G948" s="77">
        <v>1.8126888217522659</v>
      </c>
      <c r="H948" s="76" t="s">
        <v>859</v>
      </c>
      <c r="I948" s="77">
        <v>2.09</v>
      </c>
      <c r="J948" s="76" t="s">
        <v>860</v>
      </c>
      <c r="K948" s="77">
        <v>3.9</v>
      </c>
    </row>
    <row r="949" spans="2:11" ht="30" customHeight="1" thickBot="1" x14ac:dyDescent="0.25">
      <c r="B949" s="37"/>
      <c r="C949" s="37"/>
      <c r="D949" s="37"/>
      <c r="E949" s="37"/>
      <c r="F949" s="37"/>
      <c r="G949" s="37"/>
      <c r="H949" s="37" t="s">
        <v>861</v>
      </c>
      <c r="I949" s="78">
        <v>17</v>
      </c>
      <c r="J949" s="37" t="s">
        <v>862</v>
      </c>
      <c r="K949" s="38">
        <v>114.24</v>
      </c>
    </row>
    <row r="950" spans="2:11" ht="0.95" customHeight="1" thickTop="1" x14ac:dyDescent="0.2">
      <c r="B950" s="79"/>
      <c r="C950" s="79"/>
      <c r="D950" s="79"/>
      <c r="E950" s="79"/>
      <c r="F950" s="79"/>
      <c r="G950" s="79"/>
      <c r="H950" s="79"/>
      <c r="I950" s="79"/>
      <c r="J950" s="79"/>
      <c r="K950" s="79"/>
    </row>
    <row r="951" spans="2:11" ht="18" customHeight="1" x14ac:dyDescent="0.2">
      <c r="B951" s="27" t="s">
        <v>417</v>
      </c>
      <c r="C951" s="29" t="s">
        <v>50</v>
      </c>
      <c r="D951" s="27" t="s">
        <v>51</v>
      </c>
      <c r="E951" s="27" t="s">
        <v>2</v>
      </c>
      <c r="F951" s="398" t="s">
        <v>849</v>
      </c>
      <c r="G951" s="398"/>
      <c r="H951" s="28" t="s">
        <v>52</v>
      </c>
      <c r="I951" s="29" t="s">
        <v>53</v>
      </c>
      <c r="J951" s="29" t="s">
        <v>54</v>
      </c>
      <c r="K951" s="29" t="s">
        <v>3</v>
      </c>
    </row>
    <row r="952" spans="2:11" ht="36" customHeight="1" x14ac:dyDescent="0.2">
      <c r="B952" s="33" t="s">
        <v>850</v>
      </c>
      <c r="C952" s="35" t="s">
        <v>418</v>
      </c>
      <c r="D952" s="33" t="s">
        <v>72</v>
      </c>
      <c r="E952" s="33" t="s">
        <v>419</v>
      </c>
      <c r="F952" s="399" t="s">
        <v>1139</v>
      </c>
      <c r="G952" s="399"/>
      <c r="H952" s="34" t="s">
        <v>67</v>
      </c>
      <c r="I952" s="70">
        <v>1</v>
      </c>
      <c r="J952" s="36">
        <v>6.68</v>
      </c>
      <c r="K952" s="36">
        <v>6.68</v>
      </c>
    </row>
    <row r="953" spans="2:11" ht="24" customHeight="1" x14ac:dyDescent="0.2">
      <c r="B953" s="71" t="s">
        <v>852</v>
      </c>
      <c r="C953" s="72" t="s">
        <v>1140</v>
      </c>
      <c r="D953" s="71" t="s">
        <v>72</v>
      </c>
      <c r="E953" s="71" t="s">
        <v>1141</v>
      </c>
      <c r="F953" s="400" t="s">
        <v>855</v>
      </c>
      <c r="G953" s="400"/>
      <c r="H953" s="73" t="s">
        <v>866</v>
      </c>
      <c r="I953" s="74">
        <v>0.107</v>
      </c>
      <c r="J953" s="75">
        <v>15.2</v>
      </c>
      <c r="K953" s="75">
        <v>1.62</v>
      </c>
    </row>
    <row r="954" spans="2:11" ht="24" customHeight="1" x14ac:dyDescent="0.2">
      <c r="B954" s="71" t="s">
        <v>852</v>
      </c>
      <c r="C954" s="72" t="s">
        <v>1142</v>
      </c>
      <c r="D954" s="71" t="s">
        <v>72</v>
      </c>
      <c r="E954" s="71" t="s">
        <v>1143</v>
      </c>
      <c r="F954" s="400" t="s">
        <v>855</v>
      </c>
      <c r="G954" s="400"/>
      <c r="H954" s="73" t="s">
        <v>866</v>
      </c>
      <c r="I954" s="74">
        <v>0.107</v>
      </c>
      <c r="J954" s="75">
        <v>19.64</v>
      </c>
      <c r="K954" s="75">
        <v>2.1</v>
      </c>
    </row>
    <row r="955" spans="2:11" ht="24" customHeight="1" x14ac:dyDescent="0.2">
      <c r="B955" s="80" t="s">
        <v>884</v>
      </c>
      <c r="C955" s="81" t="s">
        <v>1158</v>
      </c>
      <c r="D955" s="80" t="s">
        <v>72</v>
      </c>
      <c r="E955" s="80" t="s">
        <v>1159</v>
      </c>
      <c r="F955" s="401" t="s">
        <v>887</v>
      </c>
      <c r="G955" s="401"/>
      <c r="H955" s="82" t="s">
        <v>67</v>
      </c>
      <c r="I955" s="83">
        <v>8.9999999999999993E-3</v>
      </c>
      <c r="J955" s="84">
        <v>57.9</v>
      </c>
      <c r="K955" s="84">
        <v>0.52</v>
      </c>
    </row>
    <row r="956" spans="2:11" ht="24" customHeight="1" x14ac:dyDescent="0.2">
      <c r="B956" s="80" t="s">
        <v>884</v>
      </c>
      <c r="C956" s="81" t="s">
        <v>1174</v>
      </c>
      <c r="D956" s="80" t="s">
        <v>72</v>
      </c>
      <c r="E956" s="80" t="s">
        <v>1175</v>
      </c>
      <c r="F956" s="401" t="s">
        <v>887</v>
      </c>
      <c r="G956" s="401"/>
      <c r="H956" s="82" t="s">
        <v>67</v>
      </c>
      <c r="I956" s="83">
        <v>1</v>
      </c>
      <c r="J956" s="84">
        <v>1.83</v>
      </c>
      <c r="K956" s="84">
        <v>1.83</v>
      </c>
    </row>
    <row r="957" spans="2:11" ht="24" customHeight="1" x14ac:dyDescent="0.2">
      <c r="B957" s="80" t="s">
        <v>884</v>
      </c>
      <c r="C957" s="81" t="s">
        <v>1146</v>
      </c>
      <c r="D957" s="80" t="s">
        <v>72</v>
      </c>
      <c r="E957" s="80" t="s">
        <v>1147</v>
      </c>
      <c r="F957" s="401" t="s">
        <v>887</v>
      </c>
      <c r="G957" s="401"/>
      <c r="H957" s="82" t="s">
        <v>67</v>
      </c>
      <c r="I957" s="83">
        <v>3.5999999999999997E-2</v>
      </c>
      <c r="J957" s="84">
        <v>1.93</v>
      </c>
      <c r="K957" s="84">
        <v>0.06</v>
      </c>
    </row>
    <row r="958" spans="2:11" ht="24" customHeight="1" x14ac:dyDescent="0.2">
      <c r="B958" s="80" t="s">
        <v>884</v>
      </c>
      <c r="C958" s="81" t="s">
        <v>1160</v>
      </c>
      <c r="D958" s="80" t="s">
        <v>72</v>
      </c>
      <c r="E958" s="80" t="s">
        <v>1161</v>
      </c>
      <c r="F958" s="401" t="s">
        <v>887</v>
      </c>
      <c r="G958" s="401"/>
      <c r="H958" s="82" t="s">
        <v>67</v>
      </c>
      <c r="I958" s="83">
        <v>1.0999999999999999E-2</v>
      </c>
      <c r="J958" s="84">
        <v>50.28</v>
      </c>
      <c r="K958" s="84">
        <v>0.55000000000000004</v>
      </c>
    </row>
    <row r="959" spans="2:11" x14ac:dyDescent="0.2">
      <c r="B959" s="76"/>
      <c r="C959" s="76"/>
      <c r="D959" s="76"/>
      <c r="E959" s="76"/>
      <c r="F959" s="76" t="s">
        <v>858</v>
      </c>
      <c r="G959" s="77">
        <v>1.2921217755054613</v>
      </c>
      <c r="H959" s="76" t="s">
        <v>859</v>
      </c>
      <c r="I959" s="77">
        <v>1.49</v>
      </c>
      <c r="J959" s="76" t="s">
        <v>860</v>
      </c>
      <c r="K959" s="77">
        <v>2.78</v>
      </c>
    </row>
    <row r="960" spans="2:11" ht="30" customHeight="1" thickBot="1" x14ac:dyDescent="0.25">
      <c r="B960" s="37"/>
      <c r="C960" s="37"/>
      <c r="D960" s="37"/>
      <c r="E960" s="37"/>
      <c r="F960" s="37"/>
      <c r="G960" s="37"/>
      <c r="H960" s="37" t="s">
        <v>861</v>
      </c>
      <c r="I960" s="78">
        <v>2</v>
      </c>
      <c r="J960" s="37" t="s">
        <v>862</v>
      </c>
      <c r="K960" s="38">
        <v>13.36</v>
      </c>
    </row>
    <row r="961" spans="2:11" ht="0.95" customHeight="1" thickTop="1" x14ac:dyDescent="0.2">
      <c r="B961" s="79"/>
      <c r="C961" s="79"/>
      <c r="D961" s="79"/>
      <c r="E961" s="79"/>
      <c r="F961" s="79"/>
      <c r="G961" s="79"/>
      <c r="H961" s="79"/>
      <c r="I961" s="79"/>
      <c r="J961" s="79"/>
      <c r="K961" s="79"/>
    </row>
    <row r="962" spans="2:11" ht="18" customHeight="1" x14ac:dyDescent="0.2">
      <c r="B962" s="27" t="s">
        <v>420</v>
      </c>
      <c r="C962" s="29" t="s">
        <v>50</v>
      </c>
      <c r="D962" s="27" t="s">
        <v>51</v>
      </c>
      <c r="E962" s="27" t="s">
        <v>2</v>
      </c>
      <c r="F962" s="398" t="s">
        <v>849</v>
      </c>
      <c r="G962" s="398"/>
      <c r="H962" s="28" t="s">
        <v>52</v>
      </c>
      <c r="I962" s="29" t="s">
        <v>53</v>
      </c>
      <c r="J962" s="29" t="s">
        <v>54</v>
      </c>
      <c r="K962" s="29" t="s">
        <v>3</v>
      </c>
    </row>
    <row r="963" spans="2:11" ht="36" customHeight="1" x14ac:dyDescent="0.2">
      <c r="B963" s="33" t="s">
        <v>850</v>
      </c>
      <c r="C963" s="35" t="s">
        <v>421</v>
      </c>
      <c r="D963" s="33" t="s">
        <v>72</v>
      </c>
      <c r="E963" s="33" t="s">
        <v>422</v>
      </c>
      <c r="F963" s="399" t="s">
        <v>1139</v>
      </c>
      <c r="G963" s="399"/>
      <c r="H963" s="34" t="s">
        <v>67</v>
      </c>
      <c r="I963" s="70">
        <v>1</v>
      </c>
      <c r="J963" s="36">
        <v>8.85</v>
      </c>
      <c r="K963" s="36">
        <v>8.85</v>
      </c>
    </row>
    <row r="964" spans="2:11" ht="24" customHeight="1" x14ac:dyDescent="0.2">
      <c r="B964" s="71" t="s">
        <v>852</v>
      </c>
      <c r="C964" s="72" t="s">
        <v>1142</v>
      </c>
      <c r="D964" s="71" t="s">
        <v>72</v>
      </c>
      <c r="E964" s="71" t="s">
        <v>1143</v>
      </c>
      <c r="F964" s="400" t="s">
        <v>855</v>
      </c>
      <c r="G964" s="400"/>
      <c r="H964" s="73" t="s">
        <v>866</v>
      </c>
      <c r="I964" s="74">
        <v>8.8999999999999996E-2</v>
      </c>
      <c r="J964" s="75">
        <v>19.64</v>
      </c>
      <c r="K964" s="75">
        <v>1.74</v>
      </c>
    </row>
    <row r="965" spans="2:11" ht="24" customHeight="1" x14ac:dyDescent="0.2">
      <c r="B965" s="71" t="s">
        <v>852</v>
      </c>
      <c r="C965" s="72" t="s">
        <v>1140</v>
      </c>
      <c r="D965" s="71" t="s">
        <v>72</v>
      </c>
      <c r="E965" s="71" t="s">
        <v>1141</v>
      </c>
      <c r="F965" s="400" t="s">
        <v>855</v>
      </c>
      <c r="G965" s="400"/>
      <c r="H965" s="73" t="s">
        <v>866</v>
      </c>
      <c r="I965" s="74">
        <v>8.8999999999999996E-2</v>
      </c>
      <c r="J965" s="75">
        <v>15.2</v>
      </c>
      <c r="K965" s="75">
        <v>1.35</v>
      </c>
    </row>
    <row r="966" spans="2:11" ht="24" customHeight="1" x14ac:dyDescent="0.2">
      <c r="B966" s="80" t="s">
        <v>884</v>
      </c>
      <c r="C966" s="81" t="s">
        <v>1158</v>
      </c>
      <c r="D966" s="80" t="s">
        <v>72</v>
      </c>
      <c r="E966" s="80" t="s">
        <v>1159</v>
      </c>
      <c r="F966" s="401" t="s">
        <v>887</v>
      </c>
      <c r="G966" s="401"/>
      <c r="H966" s="82" t="s">
        <v>67</v>
      </c>
      <c r="I966" s="83">
        <v>1.2E-2</v>
      </c>
      <c r="J966" s="84">
        <v>57.9</v>
      </c>
      <c r="K966" s="84">
        <v>0.69</v>
      </c>
    </row>
    <row r="967" spans="2:11" ht="24" customHeight="1" x14ac:dyDescent="0.2">
      <c r="B967" s="80" t="s">
        <v>884</v>
      </c>
      <c r="C967" s="81" t="s">
        <v>1176</v>
      </c>
      <c r="D967" s="80" t="s">
        <v>72</v>
      </c>
      <c r="E967" s="80" t="s">
        <v>1177</v>
      </c>
      <c r="F967" s="401" t="s">
        <v>887</v>
      </c>
      <c r="G967" s="401"/>
      <c r="H967" s="82" t="s">
        <v>67</v>
      </c>
      <c r="I967" s="83">
        <v>1</v>
      </c>
      <c r="J967" s="84">
        <v>4.34</v>
      </c>
      <c r="K967" s="84">
        <v>4.34</v>
      </c>
    </row>
    <row r="968" spans="2:11" ht="24" customHeight="1" x14ac:dyDescent="0.2">
      <c r="B968" s="80" t="s">
        <v>884</v>
      </c>
      <c r="C968" s="81" t="s">
        <v>1146</v>
      </c>
      <c r="D968" s="80" t="s">
        <v>72</v>
      </c>
      <c r="E968" s="80" t="s">
        <v>1147</v>
      </c>
      <c r="F968" s="401" t="s">
        <v>887</v>
      </c>
      <c r="G968" s="401"/>
      <c r="H968" s="82" t="s">
        <v>67</v>
      </c>
      <c r="I968" s="83">
        <v>0.02</v>
      </c>
      <c r="J968" s="84">
        <v>1.93</v>
      </c>
      <c r="K968" s="84">
        <v>0.03</v>
      </c>
    </row>
    <row r="969" spans="2:11" ht="24" customHeight="1" x14ac:dyDescent="0.2">
      <c r="B969" s="80" t="s">
        <v>884</v>
      </c>
      <c r="C969" s="81" t="s">
        <v>1160</v>
      </c>
      <c r="D969" s="80" t="s">
        <v>72</v>
      </c>
      <c r="E969" s="80" t="s">
        <v>1161</v>
      </c>
      <c r="F969" s="401" t="s">
        <v>887</v>
      </c>
      <c r="G969" s="401"/>
      <c r="H969" s="82" t="s">
        <v>67</v>
      </c>
      <c r="I969" s="83">
        <v>1.4E-2</v>
      </c>
      <c r="J969" s="84">
        <v>50.28</v>
      </c>
      <c r="K969" s="84">
        <v>0.7</v>
      </c>
    </row>
    <row r="970" spans="2:11" x14ac:dyDescent="0.2">
      <c r="B970" s="76"/>
      <c r="C970" s="76"/>
      <c r="D970" s="76"/>
      <c r="E970" s="76"/>
      <c r="F970" s="76" t="s">
        <v>858</v>
      </c>
      <c r="G970" s="77">
        <v>1.0736695328840344</v>
      </c>
      <c r="H970" s="76" t="s">
        <v>859</v>
      </c>
      <c r="I970" s="77">
        <v>1.24</v>
      </c>
      <c r="J970" s="76" t="s">
        <v>860</v>
      </c>
      <c r="K970" s="77">
        <v>2.31</v>
      </c>
    </row>
    <row r="971" spans="2:11" ht="30" customHeight="1" thickBot="1" x14ac:dyDescent="0.25">
      <c r="B971" s="37"/>
      <c r="C971" s="37"/>
      <c r="D971" s="37"/>
      <c r="E971" s="37"/>
      <c r="F971" s="37"/>
      <c r="G971" s="37"/>
      <c r="H971" s="37" t="s">
        <v>861</v>
      </c>
      <c r="I971" s="78">
        <v>1</v>
      </c>
      <c r="J971" s="37" t="s">
        <v>862</v>
      </c>
      <c r="K971" s="38">
        <v>8.85</v>
      </c>
    </row>
    <row r="972" spans="2:11" ht="0.95" customHeight="1" thickTop="1" x14ac:dyDescent="0.2">
      <c r="B972" s="79"/>
      <c r="C972" s="79"/>
      <c r="D972" s="79"/>
      <c r="E972" s="79"/>
      <c r="F972" s="79"/>
      <c r="G972" s="79"/>
      <c r="H972" s="79"/>
      <c r="I972" s="79"/>
      <c r="J972" s="79"/>
      <c r="K972" s="79"/>
    </row>
    <row r="973" spans="2:11" ht="18" customHeight="1" x14ac:dyDescent="0.2">
      <c r="B973" s="27" t="s">
        <v>423</v>
      </c>
      <c r="C973" s="29" t="s">
        <v>50</v>
      </c>
      <c r="D973" s="27" t="s">
        <v>51</v>
      </c>
      <c r="E973" s="27" t="s">
        <v>2</v>
      </c>
      <c r="F973" s="398" t="s">
        <v>849</v>
      </c>
      <c r="G973" s="398"/>
      <c r="H973" s="28" t="s">
        <v>52</v>
      </c>
      <c r="I973" s="29" t="s">
        <v>53</v>
      </c>
      <c r="J973" s="29" t="s">
        <v>54</v>
      </c>
      <c r="K973" s="29" t="s">
        <v>3</v>
      </c>
    </row>
    <row r="974" spans="2:11" ht="24" customHeight="1" x14ac:dyDescent="0.2">
      <c r="B974" s="33" t="s">
        <v>850</v>
      </c>
      <c r="C974" s="35" t="s">
        <v>424</v>
      </c>
      <c r="D974" s="33" t="s">
        <v>72</v>
      </c>
      <c r="E974" s="33" t="s">
        <v>425</v>
      </c>
      <c r="F974" s="399" t="s">
        <v>1139</v>
      </c>
      <c r="G974" s="399"/>
      <c r="H974" s="34" t="s">
        <v>67</v>
      </c>
      <c r="I974" s="70">
        <v>1</v>
      </c>
      <c r="J974" s="36">
        <v>11.2</v>
      </c>
      <c r="K974" s="36">
        <v>11.2</v>
      </c>
    </row>
    <row r="975" spans="2:11" ht="24" customHeight="1" x14ac:dyDescent="0.2">
      <c r="B975" s="71" t="s">
        <v>852</v>
      </c>
      <c r="C975" s="72" t="s">
        <v>1142</v>
      </c>
      <c r="D975" s="71" t="s">
        <v>72</v>
      </c>
      <c r="E975" s="71" t="s">
        <v>1143</v>
      </c>
      <c r="F975" s="400" t="s">
        <v>855</v>
      </c>
      <c r="G975" s="400"/>
      <c r="H975" s="73" t="s">
        <v>866</v>
      </c>
      <c r="I975" s="74">
        <v>0.2</v>
      </c>
      <c r="J975" s="75">
        <v>19.64</v>
      </c>
      <c r="K975" s="75">
        <v>3.92</v>
      </c>
    </row>
    <row r="976" spans="2:11" ht="24" customHeight="1" x14ac:dyDescent="0.2">
      <c r="B976" s="71" t="s">
        <v>852</v>
      </c>
      <c r="C976" s="72" t="s">
        <v>896</v>
      </c>
      <c r="D976" s="71" t="s">
        <v>72</v>
      </c>
      <c r="E976" s="71" t="s">
        <v>897</v>
      </c>
      <c r="F976" s="400" t="s">
        <v>855</v>
      </c>
      <c r="G976" s="400"/>
      <c r="H976" s="73" t="s">
        <v>866</v>
      </c>
      <c r="I976" s="74">
        <v>0.2</v>
      </c>
      <c r="J976" s="75">
        <v>16.940000000000001</v>
      </c>
      <c r="K976" s="75">
        <v>3.38</v>
      </c>
    </row>
    <row r="977" spans="2:11" ht="24" customHeight="1" x14ac:dyDescent="0.2">
      <c r="B977" s="80" t="s">
        <v>884</v>
      </c>
      <c r="C977" s="81" t="s">
        <v>1158</v>
      </c>
      <c r="D977" s="80" t="s">
        <v>72</v>
      </c>
      <c r="E977" s="80" t="s">
        <v>1159</v>
      </c>
      <c r="F977" s="401" t="s">
        <v>887</v>
      </c>
      <c r="G977" s="401"/>
      <c r="H977" s="82" t="s">
        <v>67</v>
      </c>
      <c r="I977" s="83">
        <v>8.2000000000000007E-3</v>
      </c>
      <c r="J977" s="84">
        <v>57.9</v>
      </c>
      <c r="K977" s="84">
        <v>0.47</v>
      </c>
    </row>
    <row r="978" spans="2:11" ht="24" customHeight="1" x14ac:dyDescent="0.2">
      <c r="B978" s="80" t="s">
        <v>884</v>
      </c>
      <c r="C978" s="81" t="s">
        <v>1178</v>
      </c>
      <c r="D978" s="80" t="s">
        <v>72</v>
      </c>
      <c r="E978" s="80" t="s">
        <v>1179</v>
      </c>
      <c r="F978" s="401" t="s">
        <v>887</v>
      </c>
      <c r="G978" s="401"/>
      <c r="H978" s="82" t="s">
        <v>67</v>
      </c>
      <c r="I978" s="83">
        <v>1</v>
      </c>
      <c r="J978" s="84">
        <v>3.29</v>
      </c>
      <c r="K978" s="84">
        <v>3.29</v>
      </c>
    </row>
    <row r="979" spans="2:11" ht="24" customHeight="1" x14ac:dyDescent="0.2">
      <c r="B979" s="80" t="s">
        <v>884</v>
      </c>
      <c r="C979" s="81" t="s">
        <v>1160</v>
      </c>
      <c r="D979" s="80" t="s">
        <v>72</v>
      </c>
      <c r="E979" s="80" t="s">
        <v>1161</v>
      </c>
      <c r="F979" s="401" t="s">
        <v>887</v>
      </c>
      <c r="G979" s="401"/>
      <c r="H979" s="82" t="s">
        <v>67</v>
      </c>
      <c r="I979" s="83">
        <v>2.8999999999999998E-3</v>
      </c>
      <c r="J979" s="84">
        <v>50.28</v>
      </c>
      <c r="K979" s="84">
        <v>0.14000000000000001</v>
      </c>
    </row>
    <row r="980" spans="2:11" x14ac:dyDescent="0.2">
      <c r="B980" s="76"/>
      <c r="C980" s="76"/>
      <c r="D980" s="76"/>
      <c r="E980" s="76"/>
      <c r="F980" s="76" t="s">
        <v>858</v>
      </c>
      <c r="G980" s="77">
        <v>2.5470601905647223</v>
      </c>
      <c r="H980" s="76" t="s">
        <v>859</v>
      </c>
      <c r="I980" s="77">
        <v>2.93</v>
      </c>
      <c r="J980" s="76" t="s">
        <v>860</v>
      </c>
      <c r="K980" s="77">
        <v>5.48</v>
      </c>
    </row>
    <row r="981" spans="2:11" ht="30" customHeight="1" thickBot="1" x14ac:dyDescent="0.25">
      <c r="B981" s="37"/>
      <c r="C981" s="37"/>
      <c r="D981" s="37"/>
      <c r="E981" s="37"/>
      <c r="F981" s="37"/>
      <c r="G981" s="37"/>
      <c r="H981" s="37" t="s">
        <v>861</v>
      </c>
      <c r="I981" s="78">
        <v>9</v>
      </c>
      <c r="J981" s="37" t="s">
        <v>862</v>
      </c>
      <c r="K981" s="38">
        <v>100.8</v>
      </c>
    </row>
    <row r="982" spans="2:11" ht="0.95" customHeight="1" thickTop="1" x14ac:dyDescent="0.2">
      <c r="B982" s="79"/>
      <c r="C982" s="79"/>
      <c r="D982" s="79"/>
      <c r="E982" s="79"/>
      <c r="F982" s="79"/>
      <c r="G982" s="79"/>
      <c r="H982" s="79"/>
      <c r="I982" s="79"/>
      <c r="J982" s="79"/>
      <c r="K982" s="79"/>
    </row>
    <row r="983" spans="2:11" ht="18" customHeight="1" x14ac:dyDescent="0.2">
      <c r="B983" s="27" t="s">
        <v>426</v>
      </c>
      <c r="C983" s="29" t="s">
        <v>50</v>
      </c>
      <c r="D983" s="27" t="s">
        <v>51</v>
      </c>
      <c r="E983" s="27" t="s">
        <v>2</v>
      </c>
      <c r="F983" s="398" t="s">
        <v>849</v>
      </c>
      <c r="G983" s="398"/>
      <c r="H983" s="28" t="s">
        <v>52</v>
      </c>
      <c r="I983" s="29" t="s">
        <v>53</v>
      </c>
      <c r="J983" s="29" t="s">
        <v>54</v>
      </c>
      <c r="K983" s="29" t="s">
        <v>3</v>
      </c>
    </row>
    <row r="984" spans="2:11" ht="36" customHeight="1" x14ac:dyDescent="0.2">
      <c r="B984" s="33" t="s">
        <v>850</v>
      </c>
      <c r="C984" s="35" t="s">
        <v>427</v>
      </c>
      <c r="D984" s="33" t="s">
        <v>72</v>
      </c>
      <c r="E984" s="33" t="s">
        <v>428</v>
      </c>
      <c r="F984" s="399" t="s">
        <v>1139</v>
      </c>
      <c r="G984" s="399"/>
      <c r="H984" s="34" t="s">
        <v>67</v>
      </c>
      <c r="I984" s="70">
        <v>1</v>
      </c>
      <c r="J984" s="36">
        <v>9.3699999999999992</v>
      </c>
      <c r="K984" s="36">
        <v>9.3699999999999992</v>
      </c>
    </row>
    <row r="985" spans="2:11" ht="24" customHeight="1" x14ac:dyDescent="0.2">
      <c r="B985" s="71" t="s">
        <v>852</v>
      </c>
      <c r="C985" s="72" t="s">
        <v>1140</v>
      </c>
      <c r="D985" s="71" t="s">
        <v>72</v>
      </c>
      <c r="E985" s="71" t="s">
        <v>1141</v>
      </c>
      <c r="F985" s="400" t="s">
        <v>855</v>
      </c>
      <c r="G985" s="400"/>
      <c r="H985" s="73" t="s">
        <v>866</v>
      </c>
      <c r="I985" s="74">
        <v>0.2</v>
      </c>
      <c r="J985" s="75">
        <v>15.2</v>
      </c>
      <c r="K985" s="75">
        <v>3.04</v>
      </c>
    </row>
    <row r="986" spans="2:11" ht="24" customHeight="1" x14ac:dyDescent="0.2">
      <c r="B986" s="71" t="s">
        <v>852</v>
      </c>
      <c r="C986" s="72" t="s">
        <v>1142</v>
      </c>
      <c r="D986" s="71" t="s">
        <v>72</v>
      </c>
      <c r="E986" s="71" t="s">
        <v>1143</v>
      </c>
      <c r="F986" s="400" t="s">
        <v>855</v>
      </c>
      <c r="G986" s="400"/>
      <c r="H986" s="73" t="s">
        <v>866</v>
      </c>
      <c r="I986" s="74">
        <v>0.2</v>
      </c>
      <c r="J986" s="75">
        <v>19.64</v>
      </c>
      <c r="K986" s="75">
        <v>3.92</v>
      </c>
    </row>
    <row r="987" spans="2:11" ht="24" customHeight="1" x14ac:dyDescent="0.2">
      <c r="B987" s="80" t="s">
        <v>884</v>
      </c>
      <c r="C987" s="81" t="s">
        <v>1158</v>
      </c>
      <c r="D987" s="80" t="s">
        <v>72</v>
      </c>
      <c r="E987" s="80" t="s">
        <v>1159</v>
      </c>
      <c r="F987" s="401" t="s">
        <v>887</v>
      </c>
      <c r="G987" s="401"/>
      <c r="H987" s="82" t="s">
        <v>67</v>
      </c>
      <c r="I987" s="83">
        <v>1.0999999999999999E-2</v>
      </c>
      <c r="J987" s="84">
        <v>57.9</v>
      </c>
      <c r="K987" s="84">
        <v>0.63</v>
      </c>
    </row>
    <row r="988" spans="2:11" ht="24" customHeight="1" x14ac:dyDescent="0.2">
      <c r="B988" s="80" t="s">
        <v>884</v>
      </c>
      <c r="C988" s="81" t="s">
        <v>1146</v>
      </c>
      <c r="D988" s="80" t="s">
        <v>72</v>
      </c>
      <c r="E988" s="80" t="s">
        <v>1147</v>
      </c>
      <c r="F988" s="401" t="s">
        <v>887</v>
      </c>
      <c r="G988" s="401"/>
      <c r="H988" s="82" t="s">
        <v>67</v>
      </c>
      <c r="I988" s="83">
        <v>7.4999999999999997E-2</v>
      </c>
      <c r="J988" s="84">
        <v>1.93</v>
      </c>
      <c r="K988" s="84">
        <v>0.14000000000000001</v>
      </c>
    </row>
    <row r="989" spans="2:11" ht="24" customHeight="1" x14ac:dyDescent="0.2">
      <c r="B989" s="80" t="s">
        <v>884</v>
      </c>
      <c r="C989" s="81" t="s">
        <v>1160</v>
      </c>
      <c r="D989" s="80" t="s">
        <v>72</v>
      </c>
      <c r="E989" s="80" t="s">
        <v>1161</v>
      </c>
      <c r="F989" s="401" t="s">
        <v>887</v>
      </c>
      <c r="G989" s="401"/>
      <c r="H989" s="82" t="s">
        <v>67</v>
      </c>
      <c r="I989" s="83">
        <v>1.2E-2</v>
      </c>
      <c r="J989" s="84">
        <v>50.28</v>
      </c>
      <c r="K989" s="84">
        <v>0.6</v>
      </c>
    </row>
    <row r="990" spans="2:11" ht="24" customHeight="1" x14ac:dyDescent="0.2">
      <c r="B990" s="80" t="s">
        <v>884</v>
      </c>
      <c r="C990" s="81" t="s">
        <v>1180</v>
      </c>
      <c r="D990" s="80" t="s">
        <v>72</v>
      </c>
      <c r="E990" s="80" t="s">
        <v>1181</v>
      </c>
      <c r="F990" s="401" t="s">
        <v>887</v>
      </c>
      <c r="G990" s="401"/>
      <c r="H990" s="82" t="s">
        <v>67</v>
      </c>
      <c r="I990" s="83">
        <v>1</v>
      </c>
      <c r="J990" s="84">
        <v>1.04</v>
      </c>
      <c r="K990" s="84">
        <v>1.04</v>
      </c>
    </row>
    <row r="991" spans="2:11" x14ac:dyDescent="0.2">
      <c r="B991" s="76"/>
      <c r="C991" s="76"/>
      <c r="D991" s="76"/>
      <c r="E991" s="76"/>
      <c r="F991" s="76" t="s">
        <v>858</v>
      </c>
      <c r="G991" s="77">
        <v>2.416918429003021</v>
      </c>
      <c r="H991" s="76" t="s">
        <v>859</v>
      </c>
      <c r="I991" s="77">
        <v>2.78</v>
      </c>
      <c r="J991" s="76" t="s">
        <v>860</v>
      </c>
      <c r="K991" s="77">
        <v>5.2</v>
      </c>
    </row>
    <row r="992" spans="2:11" ht="30" customHeight="1" thickBot="1" x14ac:dyDescent="0.25">
      <c r="B992" s="37"/>
      <c r="C992" s="37"/>
      <c r="D992" s="37"/>
      <c r="E992" s="37"/>
      <c r="F992" s="37"/>
      <c r="G992" s="37"/>
      <c r="H992" s="37" t="s">
        <v>861</v>
      </c>
      <c r="I992" s="78">
        <v>12</v>
      </c>
      <c r="J992" s="37" t="s">
        <v>862</v>
      </c>
      <c r="K992" s="38">
        <v>112.44</v>
      </c>
    </row>
    <row r="993" spans="2:11" ht="0.95" customHeight="1" thickTop="1" x14ac:dyDescent="0.2">
      <c r="B993" s="79"/>
      <c r="C993" s="79"/>
      <c r="D993" s="79"/>
      <c r="E993" s="79"/>
      <c r="F993" s="79"/>
      <c r="G993" s="79"/>
      <c r="H993" s="79"/>
      <c r="I993" s="79"/>
      <c r="J993" s="79"/>
      <c r="K993" s="79"/>
    </row>
    <row r="994" spans="2:11" ht="18" customHeight="1" x14ac:dyDescent="0.2">
      <c r="B994" s="27" t="s">
        <v>429</v>
      </c>
      <c r="C994" s="29" t="s">
        <v>50</v>
      </c>
      <c r="D994" s="27" t="s">
        <v>51</v>
      </c>
      <c r="E994" s="27" t="s">
        <v>2</v>
      </c>
      <c r="F994" s="398" t="s">
        <v>849</v>
      </c>
      <c r="G994" s="398"/>
      <c r="H994" s="28" t="s">
        <v>52</v>
      </c>
      <c r="I994" s="29" t="s">
        <v>53</v>
      </c>
      <c r="J994" s="29" t="s">
        <v>54</v>
      </c>
      <c r="K994" s="29" t="s">
        <v>3</v>
      </c>
    </row>
    <row r="995" spans="2:11" ht="36" customHeight="1" x14ac:dyDescent="0.2">
      <c r="B995" s="33" t="s">
        <v>850</v>
      </c>
      <c r="C995" s="35" t="s">
        <v>430</v>
      </c>
      <c r="D995" s="33" t="s">
        <v>72</v>
      </c>
      <c r="E995" s="33" t="s">
        <v>431</v>
      </c>
      <c r="F995" s="399" t="s">
        <v>1139</v>
      </c>
      <c r="G995" s="399"/>
      <c r="H995" s="34" t="s">
        <v>67</v>
      </c>
      <c r="I995" s="70">
        <v>1</v>
      </c>
      <c r="J995" s="36">
        <v>13.57</v>
      </c>
      <c r="K995" s="36">
        <v>13.57</v>
      </c>
    </row>
    <row r="996" spans="2:11" ht="24" customHeight="1" x14ac:dyDescent="0.2">
      <c r="B996" s="71" t="s">
        <v>852</v>
      </c>
      <c r="C996" s="72" t="s">
        <v>1142</v>
      </c>
      <c r="D996" s="71" t="s">
        <v>72</v>
      </c>
      <c r="E996" s="71" t="s">
        <v>1143</v>
      </c>
      <c r="F996" s="400" t="s">
        <v>855</v>
      </c>
      <c r="G996" s="400"/>
      <c r="H996" s="73" t="s">
        <v>866</v>
      </c>
      <c r="I996" s="74">
        <v>0.23799999999999999</v>
      </c>
      <c r="J996" s="75">
        <v>19.64</v>
      </c>
      <c r="K996" s="75">
        <v>4.67</v>
      </c>
    </row>
    <row r="997" spans="2:11" ht="24" customHeight="1" x14ac:dyDescent="0.2">
      <c r="B997" s="71" t="s">
        <v>852</v>
      </c>
      <c r="C997" s="72" t="s">
        <v>1140</v>
      </c>
      <c r="D997" s="71" t="s">
        <v>72</v>
      </c>
      <c r="E997" s="71" t="s">
        <v>1141</v>
      </c>
      <c r="F997" s="400" t="s">
        <v>855</v>
      </c>
      <c r="G997" s="400"/>
      <c r="H997" s="73" t="s">
        <v>866</v>
      </c>
      <c r="I997" s="74">
        <v>0.23799999999999999</v>
      </c>
      <c r="J997" s="75">
        <v>15.2</v>
      </c>
      <c r="K997" s="75">
        <v>3.61</v>
      </c>
    </row>
    <row r="998" spans="2:11" ht="24" customHeight="1" x14ac:dyDescent="0.2">
      <c r="B998" s="80" t="s">
        <v>884</v>
      </c>
      <c r="C998" s="81" t="s">
        <v>1158</v>
      </c>
      <c r="D998" s="80" t="s">
        <v>72</v>
      </c>
      <c r="E998" s="80" t="s">
        <v>1159</v>
      </c>
      <c r="F998" s="401" t="s">
        <v>887</v>
      </c>
      <c r="G998" s="401"/>
      <c r="H998" s="82" t="s">
        <v>67</v>
      </c>
      <c r="I998" s="83">
        <v>1.4E-2</v>
      </c>
      <c r="J998" s="84">
        <v>57.9</v>
      </c>
      <c r="K998" s="84">
        <v>0.81</v>
      </c>
    </row>
    <row r="999" spans="2:11" ht="24" customHeight="1" x14ac:dyDescent="0.2">
      <c r="B999" s="80" t="s">
        <v>884</v>
      </c>
      <c r="C999" s="81" t="s">
        <v>1146</v>
      </c>
      <c r="D999" s="80" t="s">
        <v>72</v>
      </c>
      <c r="E999" s="80" t="s">
        <v>1147</v>
      </c>
      <c r="F999" s="401" t="s">
        <v>887</v>
      </c>
      <c r="G999" s="401"/>
      <c r="H999" s="82" t="s">
        <v>67</v>
      </c>
      <c r="I999" s="83">
        <v>8.8999999999999996E-2</v>
      </c>
      <c r="J999" s="84">
        <v>1.93</v>
      </c>
      <c r="K999" s="84">
        <v>0.17</v>
      </c>
    </row>
    <row r="1000" spans="2:11" ht="24" customHeight="1" x14ac:dyDescent="0.2">
      <c r="B1000" s="80" t="s">
        <v>884</v>
      </c>
      <c r="C1000" s="81" t="s">
        <v>1160</v>
      </c>
      <c r="D1000" s="80" t="s">
        <v>72</v>
      </c>
      <c r="E1000" s="80" t="s">
        <v>1161</v>
      </c>
      <c r="F1000" s="401" t="s">
        <v>887</v>
      </c>
      <c r="G1000" s="401"/>
      <c r="H1000" s="82" t="s">
        <v>67</v>
      </c>
      <c r="I1000" s="83">
        <v>1.7000000000000001E-2</v>
      </c>
      <c r="J1000" s="84">
        <v>50.28</v>
      </c>
      <c r="K1000" s="84">
        <v>0.85</v>
      </c>
    </row>
    <row r="1001" spans="2:11" ht="24" customHeight="1" x14ac:dyDescent="0.2">
      <c r="B1001" s="80" t="s">
        <v>884</v>
      </c>
      <c r="C1001" s="81" t="s">
        <v>1182</v>
      </c>
      <c r="D1001" s="80" t="s">
        <v>72</v>
      </c>
      <c r="E1001" s="80" t="s">
        <v>1183</v>
      </c>
      <c r="F1001" s="401" t="s">
        <v>887</v>
      </c>
      <c r="G1001" s="401"/>
      <c r="H1001" s="82" t="s">
        <v>67</v>
      </c>
      <c r="I1001" s="83">
        <v>1</v>
      </c>
      <c r="J1001" s="84">
        <v>3.46</v>
      </c>
      <c r="K1001" s="84">
        <v>3.46</v>
      </c>
    </row>
    <row r="1002" spans="2:11" x14ac:dyDescent="0.2">
      <c r="B1002" s="76"/>
      <c r="C1002" s="76"/>
      <c r="D1002" s="76"/>
      <c r="E1002" s="76"/>
      <c r="F1002" s="76" t="s">
        <v>858</v>
      </c>
      <c r="G1002" s="77">
        <v>2.8770625145247504</v>
      </c>
      <c r="H1002" s="76" t="s">
        <v>859</v>
      </c>
      <c r="I1002" s="77">
        <v>3.31</v>
      </c>
      <c r="J1002" s="76" t="s">
        <v>860</v>
      </c>
      <c r="K1002" s="77">
        <v>6.19</v>
      </c>
    </row>
    <row r="1003" spans="2:11" ht="30" customHeight="1" thickBot="1" x14ac:dyDescent="0.25">
      <c r="B1003" s="37"/>
      <c r="C1003" s="37"/>
      <c r="D1003" s="37"/>
      <c r="E1003" s="37"/>
      <c r="F1003" s="37"/>
      <c r="G1003" s="37"/>
      <c r="H1003" s="37" t="s">
        <v>861</v>
      </c>
      <c r="I1003" s="78">
        <v>1</v>
      </c>
      <c r="J1003" s="37" t="s">
        <v>862</v>
      </c>
      <c r="K1003" s="38">
        <v>13.57</v>
      </c>
    </row>
    <row r="1004" spans="2:11" ht="0.95" customHeight="1" thickTop="1" x14ac:dyDescent="0.2">
      <c r="B1004" s="79"/>
      <c r="C1004" s="79"/>
      <c r="D1004" s="79"/>
      <c r="E1004" s="79"/>
      <c r="F1004" s="79"/>
      <c r="G1004" s="79"/>
      <c r="H1004" s="79"/>
      <c r="I1004" s="79"/>
      <c r="J1004" s="79"/>
      <c r="K1004" s="79"/>
    </row>
    <row r="1005" spans="2:11" ht="18" customHeight="1" x14ac:dyDescent="0.2">
      <c r="B1005" s="27" t="s">
        <v>432</v>
      </c>
      <c r="C1005" s="29" t="s">
        <v>50</v>
      </c>
      <c r="D1005" s="27" t="s">
        <v>51</v>
      </c>
      <c r="E1005" s="27" t="s">
        <v>2</v>
      </c>
      <c r="F1005" s="398" t="s">
        <v>849</v>
      </c>
      <c r="G1005" s="398"/>
      <c r="H1005" s="28" t="s">
        <v>52</v>
      </c>
      <c r="I1005" s="29" t="s">
        <v>53</v>
      </c>
      <c r="J1005" s="29" t="s">
        <v>54</v>
      </c>
      <c r="K1005" s="29" t="s">
        <v>3</v>
      </c>
    </row>
    <row r="1006" spans="2:11" ht="36" customHeight="1" x14ac:dyDescent="0.2">
      <c r="B1006" s="33" t="s">
        <v>850</v>
      </c>
      <c r="C1006" s="35" t="s">
        <v>433</v>
      </c>
      <c r="D1006" s="33" t="s">
        <v>72</v>
      </c>
      <c r="E1006" s="33" t="s">
        <v>434</v>
      </c>
      <c r="F1006" s="399" t="s">
        <v>1139</v>
      </c>
      <c r="G1006" s="399"/>
      <c r="H1006" s="34" t="s">
        <v>67</v>
      </c>
      <c r="I1006" s="70">
        <v>1</v>
      </c>
      <c r="J1006" s="36">
        <v>14.68</v>
      </c>
      <c r="K1006" s="36">
        <v>14.68</v>
      </c>
    </row>
    <row r="1007" spans="2:11" ht="24" customHeight="1" x14ac:dyDescent="0.2">
      <c r="B1007" s="71" t="s">
        <v>852</v>
      </c>
      <c r="C1007" s="72" t="s">
        <v>1142</v>
      </c>
      <c r="D1007" s="71" t="s">
        <v>72</v>
      </c>
      <c r="E1007" s="71" t="s">
        <v>1143</v>
      </c>
      <c r="F1007" s="400" t="s">
        <v>855</v>
      </c>
      <c r="G1007" s="400"/>
      <c r="H1007" s="73" t="s">
        <v>866</v>
      </c>
      <c r="I1007" s="74">
        <v>0.11899999999999999</v>
      </c>
      <c r="J1007" s="75">
        <v>19.64</v>
      </c>
      <c r="K1007" s="75">
        <v>2.33</v>
      </c>
    </row>
    <row r="1008" spans="2:11" ht="24" customHeight="1" x14ac:dyDescent="0.2">
      <c r="B1008" s="71" t="s">
        <v>852</v>
      </c>
      <c r="C1008" s="72" t="s">
        <v>1140</v>
      </c>
      <c r="D1008" s="71" t="s">
        <v>72</v>
      </c>
      <c r="E1008" s="71" t="s">
        <v>1141</v>
      </c>
      <c r="F1008" s="400" t="s">
        <v>855</v>
      </c>
      <c r="G1008" s="400"/>
      <c r="H1008" s="73" t="s">
        <v>866</v>
      </c>
      <c r="I1008" s="74">
        <v>0.11899999999999999</v>
      </c>
      <c r="J1008" s="75">
        <v>15.2</v>
      </c>
      <c r="K1008" s="75">
        <v>1.8</v>
      </c>
    </row>
    <row r="1009" spans="2:11" ht="24" customHeight="1" x14ac:dyDescent="0.2">
      <c r="B1009" s="80" t="s">
        <v>884</v>
      </c>
      <c r="C1009" s="81" t="s">
        <v>1158</v>
      </c>
      <c r="D1009" s="80" t="s">
        <v>72</v>
      </c>
      <c r="E1009" s="80" t="s">
        <v>1159</v>
      </c>
      <c r="F1009" s="401" t="s">
        <v>887</v>
      </c>
      <c r="G1009" s="401"/>
      <c r="H1009" s="82" t="s">
        <v>67</v>
      </c>
      <c r="I1009" s="83">
        <v>1.7999999999999999E-2</v>
      </c>
      <c r="J1009" s="84">
        <v>57.9</v>
      </c>
      <c r="K1009" s="84">
        <v>1.04</v>
      </c>
    </row>
    <row r="1010" spans="2:11" ht="24" customHeight="1" x14ac:dyDescent="0.2">
      <c r="B1010" s="80" t="s">
        <v>884</v>
      </c>
      <c r="C1010" s="81" t="s">
        <v>1146</v>
      </c>
      <c r="D1010" s="80" t="s">
        <v>72</v>
      </c>
      <c r="E1010" s="80" t="s">
        <v>1147</v>
      </c>
      <c r="F1010" s="401" t="s">
        <v>887</v>
      </c>
      <c r="G1010" s="401"/>
      <c r="H1010" s="82" t="s">
        <v>67</v>
      </c>
      <c r="I1010" s="83">
        <v>0.03</v>
      </c>
      <c r="J1010" s="84">
        <v>1.93</v>
      </c>
      <c r="K1010" s="84">
        <v>0.05</v>
      </c>
    </row>
    <row r="1011" spans="2:11" ht="24" customHeight="1" x14ac:dyDescent="0.2">
      <c r="B1011" s="80" t="s">
        <v>884</v>
      </c>
      <c r="C1011" s="81" t="s">
        <v>1160</v>
      </c>
      <c r="D1011" s="80" t="s">
        <v>72</v>
      </c>
      <c r="E1011" s="80" t="s">
        <v>1161</v>
      </c>
      <c r="F1011" s="401" t="s">
        <v>887</v>
      </c>
      <c r="G1011" s="401"/>
      <c r="H1011" s="82" t="s">
        <v>67</v>
      </c>
      <c r="I1011" s="83">
        <v>2.1000000000000001E-2</v>
      </c>
      <c r="J1011" s="84">
        <v>50.28</v>
      </c>
      <c r="K1011" s="84">
        <v>1.05</v>
      </c>
    </row>
    <row r="1012" spans="2:11" ht="24" customHeight="1" x14ac:dyDescent="0.2">
      <c r="B1012" s="80" t="s">
        <v>884</v>
      </c>
      <c r="C1012" s="81" t="s">
        <v>1184</v>
      </c>
      <c r="D1012" s="80" t="s">
        <v>72</v>
      </c>
      <c r="E1012" s="80" t="s">
        <v>1185</v>
      </c>
      <c r="F1012" s="401" t="s">
        <v>887</v>
      </c>
      <c r="G1012" s="401"/>
      <c r="H1012" s="82" t="s">
        <v>67</v>
      </c>
      <c r="I1012" s="83">
        <v>1</v>
      </c>
      <c r="J1012" s="84">
        <v>8.41</v>
      </c>
      <c r="K1012" s="84">
        <v>8.41</v>
      </c>
    </row>
    <row r="1013" spans="2:11" x14ac:dyDescent="0.2">
      <c r="B1013" s="76"/>
      <c r="C1013" s="76"/>
      <c r="D1013" s="76"/>
      <c r="E1013" s="76"/>
      <c r="F1013" s="76" t="s">
        <v>858</v>
      </c>
      <c r="G1013" s="77">
        <v>1.4362072972344875</v>
      </c>
      <c r="H1013" s="76" t="s">
        <v>859</v>
      </c>
      <c r="I1013" s="77">
        <v>1.65</v>
      </c>
      <c r="J1013" s="76" t="s">
        <v>860</v>
      </c>
      <c r="K1013" s="77">
        <v>3.09</v>
      </c>
    </row>
    <row r="1014" spans="2:11" ht="30" customHeight="1" thickBot="1" x14ac:dyDescent="0.25">
      <c r="B1014" s="37"/>
      <c r="C1014" s="37"/>
      <c r="D1014" s="37"/>
      <c r="E1014" s="37"/>
      <c r="F1014" s="37"/>
      <c r="G1014" s="37"/>
      <c r="H1014" s="37" t="s">
        <v>861</v>
      </c>
      <c r="I1014" s="78">
        <v>4</v>
      </c>
      <c r="J1014" s="37" t="s">
        <v>862</v>
      </c>
      <c r="K1014" s="38">
        <v>58.72</v>
      </c>
    </row>
    <row r="1015" spans="2:11" ht="0.95" customHeight="1" thickTop="1" x14ac:dyDescent="0.2">
      <c r="B1015" s="79"/>
      <c r="C1015" s="79"/>
      <c r="D1015" s="79"/>
      <c r="E1015" s="79"/>
      <c r="F1015" s="79"/>
      <c r="G1015" s="79"/>
      <c r="H1015" s="79"/>
      <c r="I1015" s="79"/>
      <c r="J1015" s="79"/>
      <c r="K1015" s="79"/>
    </row>
    <row r="1016" spans="2:11" ht="18" customHeight="1" x14ac:dyDescent="0.2">
      <c r="B1016" s="27" t="s">
        <v>435</v>
      </c>
      <c r="C1016" s="29" t="s">
        <v>50</v>
      </c>
      <c r="D1016" s="27" t="s">
        <v>51</v>
      </c>
      <c r="E1016" s="27" t="s">
        <v>2</v>
      </c>
      <c r="F1016" s="398" t="s">
        <v>849</v>
      </c>
      <c r="G1016" s="398"/>
      <c r="H1016" s="28" t="s">
        <v>52</v>
      </c>
      <c r="I1016" s="29" t="s">
        <v>53</v>
      </c>
      <c r="J1016" s="29" t="s">
        <v>54</v>
      </c>
      <c r="K1016" s="29" t="s">
        <v>3</v>
      </c>
    </row>
    <row r="1017" spans="2:11" ht="36" customHeight="1" x14ac:dyDescent="0.2">
      <c r="B1017" s="33" t="s">
        <v>850</v>
      </c>
      <c r="C1017" s="35" t="s">
        <v>436</v>
      </c>
      <c r="D1017" s="33" t="s">
        <v>72</v>
      </c>
      <c r="E1017" s="33" t="s">
        <v>437</v>
      </c>
      <c r="F1017" s="399" t="s">
        <v>1139</v>
      </c>
      <c r="G1017" s="399"/>
      <c r="H1017" s="34" t="s">
        <v>67</v>
      </c>
      <c r="I1017" s="70">
        <v>1</v>
      </c>
      <c r="J1017" s="36">
        <v>12.18</v>
      </c>
      <c r="K1017" s="36">
        <v>12.18</v>
      </c>
    </row>
    <row r="1018" spans="2:11" ht="24" customHeight="1" x14ac:dyDescent="0.2">
      <c r="B1018" s="71" t="s">
        <v>852</v>
      </c>
      <c r="C1018" s="72" t="s">
        <v>1140</v>
      </c>
      <c r="D1018" s="71" t="s">
        <v>72</v>
      </c>
      <c r="E1018" s="71" t="s">
        <v>1141</v>
      </c>
      <c r="F1018" s="400" t="s">
        <v>855</v>
      </c>
      <c r="G1018" s="400"/>
      <c r="H1018" s="73" t="s">
        <v>866</v>
      </c>
      <c r="I1018" s="74">
        <v>0.15</v>
      </c>
      <c r="J1018" s="75">
        <v>15.2</v>
      </c>
      <c r="K1018" s="75">
        <v>2.2799999999999998</v>
      </c>
    </row>
    <row r="1019" spans="2:11" ht="24" customHeight="1" x14ac:dyDescent="0.2">
      <c r="B1019" s="71" t="s">
        <v>852</v>
      </c>
      <c r="C1019" s="72" t="s">
        <v>1142</v>
      </c>
      <c r="D1019" s="71" t="s">
        <v>72</v>
      </c>
      <c r="E1019" s="71" t="s">
        <v>1143</v>
      </c>
      <c r="F1019" s="400" t="s">
        <v>855</v>
      </c>
      <c r="G1019" s="400"/>
      <c r="H1019" s="73" t="s">
        <v>866</v>
      </c>
      <c r="I1019" s="74">
        <v>0.15</v>
      </c>
      <c r="J1019" s="75">
        <v>19.64</v>
      </c>
      <c r="K1019" s="75">
        <v>2.94</v>
      </c>
    </row>
    <row r="1020" spans="2:11" ht="24" customHeight="1" x14ac:dyDescent="0.2">
      <c r="B1020" s="80" t="s">
        <v>884</v>
      </c>
      <c r="C1020" s="81" t="s">
        <v>1158</v>
      </c>
      <c r="D1020" s="80" t="s">
        <v>72</v>
      </c>
      <c r="E1020" s="80" t="s">
        <v>1159</v>
      </c>
      <c r="F1020" s="401" t="s">
        <v>887</v>
      </c>
      <c r="G1020" s="401"/>
      <c r="H1020" s="82" t="s">
        <v>67</v>
      </c>
      <c r="I1020" s="83">
        <v>7.0000000000000001E-3</v>
      </c>
      <c r="J1020" s="84">
        <v>57.9</v>
      </c>
      <c r="K1020" s="84">
        <v>0.4</v>
      </c>
    </row>
    <row r="1021" spans="2:11" ht="24" customHeight="1" x14ac:dyDescent="0.2">
      <c r="B1021" s="80" t="s">
        <v>884</v>
      </c>
      <c r="C1021" s="81" t="s">
        <v>1186</v>
      </c>
      <c r="D1021" s="80" t="s">
        <v>72</v>
      </c>
      <c r="E1021" s="80" t="s">
        <v>1187</v>
      </c>
      <c r="F1021" s="401" t="s">
        <v>887</v>
      </c>
      <c r="G1021" s="401"/>
      <c r="H1021" s="82" t="s">
        <v>67</v>
      </c>
      <c r="I1021" s="83">
        <v>1</v>
      </c>
      <c r="J1021" s="84">
        <v>6.07</v>
      </c>
      <c r="K1021" s="84">
        <v>6.07</v>
      </c>
    </row>
    <row r="1022" spans="2:11" ht="24" customHeight="1" x14ac:dyDescent="0.2">
      <c r="B1022" s="80" t="s">
        <v>884</v>
      </c>
      <c r="C1022" s="81" t="s">
        <v>1146</v>
      </c>
      <c r="D1022" s="80" t="s">
        <v>72</v>
      </c>
      <c r="E1022" s="80" t="s">
        <v>1147</v>
      </c>
      <c r="F1022" s="401" t="s">
        <v>887</v>
      </c>
      <c r="G1022" s="401"/>
      <c r="H1022" s="82" t="s">
        <v>67</v>
      </c>
      <c r="I1022" s="83">
        <v>0.05</v>
      </c>
      <c r="J1022" s="84">
        <v>1.93</v>
      </c>
      <c r="K1022" s="84">
        <v>0.09</v>
      </c>
    </row>
    <row r="1023" spans="2:11" ht="24" customHeight="1" x14ac:dyDescent="0.2">
      <c r="B1023" s="80" t="s">
        <v>884</v>
      </c>
      <c r="C1023" s="81" t="s">
        <v>1160</v>
      </c>
      <c r="D1023" s="80" t="s">
        <v>72</v>
      </c>
      <c r="E1023" s="80" t="s">
        <v>1161</v>
      </c>
      <c r="F1023" s="401" t="s">
        <v>887</v>
      </c>
      <c r="G1023" s="401"/>
      <c r="H1023" s="82" t="s">
        <v>67</v>
      </c>
      <c r="I1023" s="83">
        <v>8.0000000000000002E-3</v>
      </c>
      <c r="J1023" s="84">
        <v>50.28</v>
      </c>
      <c r="K1023" s="84">
        <v>0.4</v>
      </c>
    </row>
    <row r="1024" spans="2:11" x14ac:dyDescent="0.2">
      <c r="B1024" s="76"/>
      <c r="C1024" s="76"/>
      <c r="D1024" s="76"/>
      <c r="E1024" s="76"/>
      <c r="F1024" s="76" t="s">
        <v>858</v>
      </c>
      <c r="G1024" s="77">
        <v>1.8126888217522659</v>
      </c>
      <c r="H1024" s="76" t="s">
        <v>859</v>
      </c>
      <c r="I1024" s="77">
        <v>2.09</v>
      </c>
      <c r="J1024" s="76" t="s">
        <v>860</v>
      </c>
      <c r="K1024" s="77">
        <v>3.9</v>
      </c>
    </row>
    <row r="1025" spans="2:11" ht="30" customHeight="1" thickBot="1" x14ac:dyDescent="0.25">
      <c r="B1025" s="37"/>
      <c r="C1025" s="37"/>
      <c r="D1025" s="37"/>
      <c r="E1025" s="37"/>
      <c r="F1025" s="37"/>
      <c r="G1025" s="37"/>
      <c r="H1025" s="37" t="s">
        <v>861</v>
      </c>
      <c r="I1025" s="78">
        <v>5</v>
      </c>
      <c r="J1025" s="37" t="s">
        <v>862</v>
      </c>
      <c r="K1025" s="38">
        <v>60.9</v>
      </c>
    </row>
    <row r="1026" spans="2:11" ht="0.95" customHeight="1" thickTop="1" x14ac:dyDescent="0.2">
      <c r="B1026" s="79"/>
      <c r="C1026" s="79"/>
      <c r="D1026" s="79"/>
      <c r="E1026" s="79"/>
      <c r="F1026" s="79"/>
      <c r="G1026" s="79"/>
      <c r="H1026" s="79"/>
      <c r="I1026" s="79"/>
      <c r="J1026" s="79"/>
      <c r="K1026" s="79"/>
    </row>
    <row r="1027" spans="2:11" ht="18" customHeight="1" x14ac:dyDescent="0.2">
      <c r="B1027" s="27" t="s">
        <v>438</v>
      </c>
      <c r="C1027" s="29" t="s">
        <v>50</v>
      </c>
      <c r="D1027" s="27" t="s">
        <v>51</v>
      </c>
      <c r="E1027" s="27" t="s">
        <v>2</v>
      </c>
      <c r="F1027" s="398" t="s">
        <v>849</v>
      </c>
      <c r="G1027" s="398"/>
      <c r="H1027" s="28" t="s">
        <v>52</v>
      </c>
      <c r="I1027" s="29" t="s">
        <v>53</v>
      </c>
      <c r="J1027" s="29" t="s">
        <v>54</v>
      </c>
      <c r="K1027" s="29" t="s">
        <v>3</v>
      </c>
    </row>
    <row r="1028" spans="2:11" ht="36" customHeight="1" x14ac:dyDescent="0.2">
      <c r="B1028" s="33" t="s">
        <v>850</v>
      </c>
      <c r="C1028" s="35" t="s">
        <v>439</v>
      </c>
      <c r="D1028" s="33" t="s">
        <v>72</v>
      </c>
      <c r="E1028" s="33" t="s">
        <v>440</v>
      </c>
      <c r="F1028" s="399" t="s">
        <v>1139</v>
      </c>
      <c r="G1028" s="399"/>
      <c r="H1028" s="34" t="s">
        <v>67</v>
      </c>
      <c r="I1028" s="70">
        <v>1</v>
      </c>
      <c r="J1028" s="36">
        <v>11.23</v>
      </c>
      <c r="K1028" s="36">
        <v>11.23</v>
      </c>
    </row>
    <row r="1029" spans="2:11" ht="24" customHeight="1" x14ac:dyDescent="0.2">
      <c r="B1029" s="71" t="s">
        <v>852</v>
      </c>
      <c r="C1029" s="72" t="s">
        <v>1140</v>
      </c>
      <c r="D1029" s="71" t="s">
        <v>72</v>
      </c>
      <c r="E1029" s="71" t="s">
        <v>1141</v>
      </c>
      <c r="F1029" s="400" t="s">
        <v>855</v>
      </c>
      <c r="G1029" s="400"/>
      <c r="H1029" s="73" t="s">
        <v>866</v>
      </c>
      <c r="I1029" s="74">
        <v>0.15</v>
      </c>
      <c r="J1029" s="75">
        <v>15.2</v>
      </c>
      <c r="K1029" s="75">
        <v>2.2799999999999998</v>
      </c>
    </row>
    <row r="1030" spans="2:11" ht="24" customHeight="1" x14ac:dyDescent="0.2">
      <c r="B1030" s="71" t="s">
        <v>852</v>
      </c>
      <c r="C1030" s="72" t="s">
        <v>1142</v>
      </c>
      <c r="D1030" s="71" t="s">
        <v>72</v>
      </c>
      <c r="E1030" s="71" t="s">
        <v>1143</v>
      </c>
      <c r="F1030" s="400" t="s">
        <v>855</v>
      </c>
      <c r="G1030" s="400"/>
      <c r="H1030" s="73" t="s">
        <v>866</v>
      </c>
      <c r="I1030" s="74">
        <v>0.15</v>
      </c>
      <c r="J1030" s="75">
        <v>19.64</v>
      </c>
      <c r="K1030" s="75">
        <v>2.94</v>
      </c>
    </row>
    <row r="1031" spans="2:11" ht="24" customHeight="1" x14ac:dyDescent="0.2">
      <c r="B1031" s="80" t="s">
        <v>884</v>
      </c>
      <c r="C1031" s="81" t="s">
        <v>1158</v>
      </c>
      <c r="D1031" s="80" t="s">
        <v>72</v>
      </c>
      <c r="E1031" s="80" t="s">
        <v>1159</v>
      </c>
      <c r="F1031" s="401" t="s">
        <v>887</v>
      </c>
      <c r="G1031" s="401"/>
      <c r="H1031" s="82" t="s">
        <v>67</v>
      </c>
      <c r="I1031" s="83">
        <v>7.0000000000000001E-3</v>
      </c>
      <c r="J1031" s="84">
        <v>57.9</v>
      </c>
      <c r="K1031" s="84">
        <v>0.4</v>
      </c>
    </row>
    <row r="1032" spans="2:11" ht="24" customHeight="1" x14ac:dyDescent="0.2">
      <c r="B1032" s="80" t="s">
        <v>884</v>
      </c>
      <c r="C1032" s="81" t="s">
        <v>1188</v>
      </c>
      <c r="D1032" s="80" t="s">
        <v>72</v>
      </c>
      <c r="E1032" s="80" t="s">
        <v>1189</v>
      </c>
      <c r="F1032" s="401" t="s">
        <v>887</v>
      </c>
      <c r="G1032" s="401"/>
      <c r="H1032" s="82" t="s">
        <v>67</v>
      </c>
      <c r="I1032" s="83">
        <v>1</v>
      </c>
      <c r="J1032" s="84">
        <v>5.12</v>
      </c>
      <c r="K1032" s="84">
        <v>5.12</v>
      </c>
    </row>
    <row r="1033" spans="2:11" ht="24" customHeight="1" x14ac:dyDescent="0.2">
      <c r="B1033" s="80" t="s">
        <v>884</v>
      </c>
      <c r="C1033" s="81" t="s">
        <v>1146</v>
      </c>
      <c r="D1033" s="80" t="s">
        <v>72</v>
      </c>
      <c r="E1033" s="80" t="s">
        <v>1147</v>
      </c>
      <c r="F1033" s="401" t="s">
        <v>887</v>
      </c>
      <c r="G1033" s="401"/>
      <c r="H1033" s="82" t="s">
        <v>67</v>
      </c>
      <c r="I1033" s="83">
        <v>0.05</v>
      </c>
      <c r="J1033" s="84">
        <v>1.93</v>
      </c>
      <c r="K1033" s="84">
        <v>0.09</v>
      </c>
    </row>
    <row r="1034" spans="2:11" ht="24" customHeight="1" x14ac:dyDescent="0.2">
      <c r="B1034" s="80" t="s">
        <v>884</v>
      </c>
      <c r="C1034" s="81" t="s">
        <v>1160</v>
      </c>
      <c r="D1034" s="80" t="s">
        <v>72</v>
      </c>
      <c r="E1034" s="80" t="s">
        <v>1161</v>
      </c>
      <c r="F1034" s="401" t="s">
        <v>887</v>
      </c>
      <c r="G1034" s="401"/>
      <c r="H1034" s="82" t="s">
        <v>67</v>
      </c>
      <c r="I1034" s="83">
        <v>8.0000000000000002E-3</v>
      </c>
      <c r="J1034" s="84">
        <v>50.28</v>
      </c>
      <c r="K1034" s="84">
        <v>0.4</v>
      </c>
    </row>
    <row r="1035" spans="2:11" x14ac:dyDescent="0.2">
      <c r="B1035" s="76"/>
      <c r="C1035" s="76"/>
      <c r="D1035" s="76"/>
      <c r="E1035" s="76"/>
      <c r="F1035" s="76" t="s">
        <v>858</v>
      </c>
      <c r="G1035" s="77">
        <v>1.8126888217522659</v>
      </c>
      <c r="H1035" s="76" t="s">
        <v>859</v>
      </c>
      <c r="I1035" s="77">
        <v>2.09</v>
      </c>
      <c r="J1035" s="76" t="s">
        <v>860</v>
      </c>
      <c r="K1035" s="77">
        <v>3.9</v>
      </c>
    </row>
    <row r="1036" spans="2:11" ht="30" customHeight="1" thickBot="1" x14ac:dyDescent="0.25">
      <c r="B1036" s="37"/>
      <c r="C1036" s="37"/>
      <c r="D1036" s="37"/>
      <c r="E1036" s="37"/>
      <c r="F1036" s="37"/>
      <c r="G1036" s="37"/>
      <c r="H1036" s="37" t="s">
        <v>861</v>
      </c>
      <c r="I1036" s="78">
        <v>13</v>
      </c>
      <c r="J1036" s="37" t="s">
        <v>862</v>
      </c>
      <c r="K1036" s="38">
        <v>145.99</v>
      </c>
    </row>
    <row r="1037" spans="2:11" ht="0.95" customHeight="1" thickTop="1" x14ac:dyDescent="0.2">
      <c r="B1037" s="79"/>
      <c r="C1037" s="79"/>
      <c r="D1037" s="79"/>
      <c r="E1037" s="79"/>
      <c r="F1037" s="79"/>
      <c r="G1037" s="79"/>
      <c r="H1037" s="79"/>
      <c r="I1037" s="79"/>
      <c r="J1037" s="79"/>
      <c r="K1037" s="79"/>
    </row>
    <row r="1038" spans="2:11" ht="18" customHeight="1" x14ac:dyDescent="0.2">
      <c r="B1038" s="27" t="s">
        <v>441</v>
      </c>
      <c r="C1038" s="29" t="s">
        <v>50</v>
      </c>
      <c r="D1038" s="27" t="s">
        <v>51</v>
      </c>
      <c r="E1038" s="27" t="s">
        <v>2</v>
      </c>
      <c r="F1038" s="398" t="s">
        <v>849</v>
      </c>
      <c r="G1038" s="398"/>
      <c r="H1038" s="28" t="s">
        <v>52</v>
      </c>
      <c r="I1038" s="29" t="s">
        <v>53</v>
      </c>
      <c r="J1038" s="29" t="s">
        <v>54</v>
      </c>
      <c r="K1038" s="29" t="s">
        <v>3</v>
      </c>
    </row>
    <row r="1039" spans="2:11" ht="48" customHeight="1" x14ac:dyDescent="0.2">
      <c r="B1039" s="33" t="s">
        <v>850</v>
      </c>
      <c r="C1039" s="35" t="s">
        <v>442</v>
      </c>
      <c r="D1039" s="33" t="s">
        <v>72</v>
      </c>
      <c r="E1039" s="33" t="s">
        <v>443</v>
      </c>
      <c r="F1039" s="399" t="s">
        <v>1139</v>
      </c>
      <c r="G1039" s="399"/>
      <c r="H1039" s="34" t="s">
        <v>67</v>
      </c>
      <c r="I1039" s="70">
        <v>1</v>
      </c>
      <c r="J1039" s="36">
        <v>15.7</v>
      </c>
      <c r="K1039" s="36">
        <v>15.7</v>
      </c>
    </row>
    <row r="1040" spans="2:11" ht="24" customHeight="1" x14ac:dyDescent="0.2">
      <c r="B1040" s="71" t="s">
        <v>852</v>
      </c>
      <c r="C1040" s="72" t="s">
        <v>1142</v>
      </c>
      <c r="D1040" s="71" t="s">
        <v>72</v>
      </c>
      <c r="E1040" s="71" t="s">
        <v>1143</v>
      </c>
      <c r="F1040" s="400" t="s">
        <v>855</v>
      </c>
      <c r="G1040" s="400"/>
      <c r="H1040" s="73" t="s">
        <v>866</v>
      </c>
      <c r="I1040" s="74">
        <v>0.2</v>
      </c>
      <c r="J1040" s="75">
        <v>19.64</v>
      </c>
      <c r="K1040" s="75">
        <v>3.92</v>
      </c>
    </row>
    <row r="1041" spans="2:11" ht="24" customHeight="1" x14ac:dyDescent="0.2">
      <c r="B1041" s="71" t="s">
        <v>852</v>
      </c>
      <c r="C1041" s="72" t="s">
        <v>1140</v>
      </c>
      <c r="D1041" s="71" t="s">
        <v>72</v>
      </c>
      <c r="E1041" s="71" t="s">
        <v>1141</v>
      </c>
      <c r="F1041" s="400" t="s">
        <v>855</v>
      </c>
      <c r="G1041" s="400"/>
      <c r="H1041" s="73" t="s">
        <v>866</v>
      </c>
      <c r="I1041" s="74">
        <v>0.2</v>
      </c>
      <c r="J1041" s="75">
        <v>15.2</v>
      </c>
      <c r="K1041" s="75">
        <v>3.04</v>
      </c>
    </row>
    <row r="1042" spans="2:11" ht="24" customHeight="1" x14ac:dyDescent="0.2">
      <c r="B1042" s="80" t="s">
        <v>884</v>
      </c>
      <c r="C1042" s="81" t="s">
        <v>1158</v>
      </c>
      <c r="D1042" s="80" t="s">
        <v>72</v>
      </c>
      <c r="E1042" s="80" t="s">
        <v>1159</v>
      </c>
      <c r="F1042" s="401" t="s">
        <v>887</v>
      </c>
      <c r="G1042" s="401"/>
      <c r="H1042" s="82" t="s">
        <v>67</v>
      </c>
      <c r="I1042" s="83">
        <v>1.0999999999999999E-2</v>
      </c>
      <c r="J1042" s="84">
        <v>57.9</v>
      </c>
      <c r="K1042" s="84">
        <v>0.63</v>
      </c>
    </row>
    <row r="1043" spans="2:11" ht="24" customHeight="1" x14ac:dyDescent="0.2">
      <c r="B1043" s="80" t="s">
        <v>884</v>
      </c>
      <c r="C1043" s="81" t="s">
        <v>1146</v>
      </c>
      <c r="D1043" s="80" t="s">
        <v>72</v>
      </c>
      <c r="E1043" s="80" t="s">
        <v>1147</v>
      </c>
      <c r="F1043" s="401" t="s">
        <v>887</v>
      </c>
      <c r="G1043" s="401"/>
      <c r="H1043" s="82" t="s">
        <v>67</v>
      </c>
      <c r="I1043" s="83">
        <v>7.4999999999999997E-2</v>
      </c>
      <c r="J1043" s="84">
        <v>1.93</v>
      </c>
      <c r="K1043" s="84">
        <v>0.14000000000000001</v>
      </c>
    </row>
    <row r="1044" spans="2:11" ht="24" customHeight="1" x14ac:dyDescent="0.2">
      <c r="B1044" s="80" t="s">
        <v>884</v>
      </c>
      <c r="C1044" s="81" t="s">
        <v>1160</v>
      </c>
      <c r="D1044" s="80" t="s">
        <v>72</v>
      </c>
      <c r="E1044" s="80" t="s">
        <v>1161</v>
      </c>
      <c r="F1044" s="401" t="s">
        <v>887</v>
      </c>
      <c r="G1044" s="401"/>
      <c r="H1044" s="82" t="s">
        <v>67</v>
      </c>
      <c r="I1044" s="83">
        <v>1.2E-2</v>
      </c>
      <c r="J1044" s="84">
        <v>50.28</v>
      </c>
      <c r="K1044" s="84">
        <v>0.6</v>
      </c>
    </row>
    <row r="1045" spans="2:11" ht="36" customHeight="1" x14ac:dyDescent="0.2">
      <c r="B1045" s="80" t="s">
        <v>884</v>
      </c>
      <c r="C1045" s="81" t="s">
        <v>1190</v>
      </c>
      <c r="D1045" s="80" t="s">
        <v>72</v>
      </c>
      <c r="E1045" s="80" t="s">
        <v>1191</v>
      </c>
      <c r="F1045" s="401" t="s">
        <v>887</v>
      </c>
      <c r="G1045" s="401"/>
      <c r="H1045" s="82" t="s">
        <v>67</v>
      </c>
      <c r="I1045" s="83">
        <v>1</v>
      </c>
      <c r="J1045" s="84">
        <v>7.37</v>
      </c>
      <c r="K1045" s="84">
        <v>7.37</v>
      </c>
    </row>
    <row r="1046" spans="2:11" x14ac:dyDescent="0.2">
      <c r="B1046" s="76"/>
      <c r="C1046" s="76"/>
      <c r="D1046" s="76"/>
      <c r="E1046" s="76"/>
      <c r="F1046" s="76" t="s">
        <v>858</v>
      </c>
      <c r="G1046" s="77">
        <v>2.416918429003021</v>
      </c>
      <c r="H1046" s="76" t="s">
        <v>859</v>
      </c>
      <c r="I1046" s="77">
        <v>2.78</v>
      </c>
      <c r="J1046" s="76" t="s">
        <v>860</v>
      </c>
      <c r="K1046" s="77">
        <v>5.2</v>
      </c>
    </row>
    <row r="1047" spans="2:11" ht="30" customHeight="1" thickBot="1" x14ac:dyDescent="0.25">
      <c r="B1047" s="37"/>
      <c r="C1047" s="37"/>
      <c r="D1047" s="37"/>
      <c r="E1047" s="37"/>
      <c r="F1047" s="37"/>
      <c r="G1047" s="37"/>
      <c r="H1047" s="37" t="s">
        <v>861</v>
      </c>
      <c r="I1047" s="78">
        <v>1</v>
      </c>
      <c r="J1047" s="37" t="s">
        <v>862</v>
      </c>
      <c r="K1047" s="38">
        <v>15.7</v>
      </c>
    </row>
    <row r="1048" spans="2:11" ht="0.95" customHeight="1" thickTop="1" x14ac:dyDescent="0.2">
      <c r="B1048" s="79"/>
      <c r="C1048" s="79"/>
      <c r="D1048" s="79"/>
      <c r="E1048" s="79"/>
      <c r="F1048" s="79"/>
      <c r="G1048" s="79"/>
      <c r="H1048" s="79"/>
      <c r="I1048" s="79"/>
      <c r="J1048" s="79"/>
      <c r="K1048" s="79"/>
    </row>
    <row r="1049" spans="2:11" ht="18" customHeight="1" x14ac:dyDescent="0.2">
      <c r="B1049" s="27" t="s">
        <v>444</v>
      </c>
      <c r="C1049" s="29" t="s">
        <v>50</v>
      </c>
      <c r="D1049" s="27" t="s">
        <v>51</v>
      </c>
      <c r="E1049" s="27" t="s">
        <v>2</v>
      </c>
      <c r="F1049" s="398" t="s">
        <v>849</v>
      </c>
      <c r="G1049" s="398"/>
      <c r="H1049" s="28" t="s">
        <v>52</v>
      </c>
      <c r="I1049" s="29" t="s">
        <v>53</v>
      </c>
      <c r="J1049" s="29" t="s">
        <v>54</v>
      </c>
      <c r="K1049" s="29" t="s">
        <v>3</v>
      </c>
    </row>
    <row r="1050" spans="2:11" ht="48" customHeight="1" x14ac:dyDescent="0.2">
      <c r="B1050" s="33" t="s">
        <v>850</v>
      </c>
      <c r="C1050" s="35" t="s">
        <v>445</v>
      </c>
      <c r="D1050" s="33" t="s">
        <v>72</v>
      </c>
      <c r="E1050" s="33" t="s">
        <v>446</v>
      </c>
      <c r="F1050" s="399" t="s">
        <v>1139</v>
      </c>
      <c r="G1050" s="399"/>
      <c r="H1050" s="34" t="s">
        <v>67</v>
      </c>
      <c r="I1050" s="70">
        <v>1</v>
      </c>
      <c r="J1050" s="36">
        <v>7.77</v>
      </c>
      <c r="K1050" s="36">
        <v>7.77</v>
      </c>
    </row>
    <row r="1051" spans="2:11" ht="24" customHeight="1" x14ac:dyDescent="0.2">
      <c r="B1051" s="71" t="s">
        <v>852</v>
      </c>
      <c r="C1051" s="72" t="s">
        <v>1140</v>
      </c>
      <c r="D1051" s="71" t="s">
        <v>72</v>
      </c>
      <c r="E1051" s="71" t="s">
        <v>1141</v>
      </c>
      <c r="F1051" s="400" t="s">
        <v>855</v>
      </c>
      <c r="G1051" s="400"/>
      <c r="H1051" s="73" t="s">
        <v>866</v>
      </c>
      <c r="I1051" s="74">
        <v>0.1</v>
      </c>
      <c r="J1051" s="75">
        <v>15.2</v>
      </c>
      <c r="K1051" s="75">
        <v>1.52</v>
      </c>
    </row>
    <row r="1052" spans="2:11" ht="24" customHeight="1" x14ac:dyDescent="0.2">
      <c r="B1052" s="71" t="s">
        <v>852</v>
      </c>
      <c r="C1052" s="72" t="s">
        <v>1142</v>
      </c>
      <c r="D1052" s="71" t="s">
        <v>72</v>
      </c>
      <c r="E1052" s="71" t="s">
        <v>1143</v>
      </c>
      <c r="F1052" s="400" t="s">
        <v>855</v>
      </c>
      <c r="G1052" s="400"/>
      <c r="H1052" s="73" t="s">
        <v>866</v>
      </c>
      <c r="I1052" s="74">
        <v>0.1</v>
      </c>
      <c r="J1052" s="75">
        <v>19.64</v>
      </c>
      <c r="K1052" s="75">
        <v>1.96</v>
      </c>
    </row>
    <row r="1053" spans="2:11" ht="24" customHeight="1" x14ac:dyDescent="0.2">
      <c r="B1053" s="80" t="s">
        <v>884</v>
      </c>
      <c r="C1053" s="81" t="s">
        <v>1158</v>
      </c>
      <c r="D1053" s="80" t="s">
        <v>72</v>
      </c>
      <c r="E1053" s="80" t="s">
        <v>1159</v>
      </c>
      <c r="F1053" s="401" t="s">
        <v>887</v>
      </c>
      <c r="G1053" s="401"/>
      <c r="H1053" s="82" t="s">
        <v>67</v>
      </c>
      <c r="I1053" s="83">
        <v>9.9000000000000008E-3</v>
      </c>
      <c r="J1053" s="84">
        <v>57.9</v>
      </c>
      <c r="K1053" s="84">
        <v>0.56999999999999995</v>
      </c>
    </row>
    <row r="1054" spans="2:11" ht="24" customHeight="1" x14ac:dyDescent="0.2">
      <c r="B1054" s="80" t="s">
        <v>884</v>
      </c>
      <c r="C1054" s="81" t="s">
        <v>1192</v>
      </c>
      <c r="D1054" s="80" t="s">
        <v>72</v>
      </c>
      <c r="E1054" s="80" t="s">
        <v>1193</v>
      </c>
      <c r="F1054" s="401" t="s">
        <v>887</v>
      </c>
      <c r="G1054" s="401"/>
      <c r="H1054" s="82" t="s">
        <v>67</v>
      </c>
      <c r="I1054" s="83">
        <v>1</v>
      </c>
      <c r="J1054" s="84">
        <v>2.93</v>
      </c>
      <c r="K1054" s="84">
        <v>2.93</v>
      </c>
    </row>
    <row r="1055" spans="2:11" ht="24" customHeight="1" x14ac:dyDescent="0.2">
      <c r="B1055" s="80" t="s">
        <v>884</v>
      </c>
      <c r="C1055" s="81" t="s">
        <v>1146</v>
      </c>
      <c r="D1055" s="80" t="s">
        <v>72</v>
      </c>
      <c r="E1055" s="80" t="s">
        <v>1147</v>
      </c>
      <c r="F1055" s="401" t="s">
        <v>887</v>
      </c>
      <c r="G1055" s="401"/>
      <c r="H1055" s="82" t="s">
        <v>67</v>
      </c>
      <c r="I1055" s="83">
        <v>2.1000000000000001E-2</v>
      </c>
      <c r="J1055" s="84">
        <v>1.93</v>
      </c>
      <c r="K1055" s="84">
        <v>0.04</v>
      </c>
    </row>
    <row r="1056" spans="2:11" ht="24" customHeight="1" x14ac:dyDescent="0.2">
      <c r="B1056" s="80" t="s">
        <v>884</v>
      </c>
      <c r="C1056" s="81" t="s">
        <v>1160</v>
      </c>
      <c r="D1056" s="80" t="s">
        <v>72</v>
      </c>
      <c r="E1056" s="80" t="s">
        <v>1161</v>
      </c>
      <c r="F1056" s="401" t="s">
        <v>887</v>
      </c>
      <c r="G1056" s="401"/>
      <c r="H1056" s="82" t="s">
        <v>67</v>
      </c>
      <c r="I1056" s="83">
        <v>1.4999999999999999E-2</v>
      </c>
      <c r="J1056" s="84">
        <v>50.28</v>
      </c>
      <c r="K1056" s="84">
        <v>0.75</v>
      </c>
    </row>
    <row r="1057" spans="2:11" x14ac:dyDescent="0.2">
      <c r="B1057" s="76"/>
      <c r="C1057" s="76"/>
      <c r="D1057" s="76"/>
      <c r="E1057" s="76"/>
      <c r="F1057" s="76" t="s">
        <v>858</v>
      </c>
      <c r="G1057" s="77">
        <v>1.2084592145015105</v>
      </c>
      <c r="H1057" s="76" t="s">
        <v>859</v>
      </c>
      <c r="I1057" s="77">
        <v>1.39</v>
      </c>
      <c r="J1057" s="76" t="s">
        <v>860</v>
      </c>
      <c r="K1057" s="77">
        <v>2.6</v>
      </c>
    </row>
    <row r="1058" spans="2:11" ht="30" customHeight="1" thickBot="1" x14ac:dyDescent="0.25">
      <c r="B1058" s="37"/>
      <c r="C1058" s="37"/>
      <c r="D1058" s="37"/>
      <c r="E1058" s="37"/>
      <c r="F1058" s="37"/>
      <c r="G1058" s="37"/>
      <c r="H1058" s="37" t="s">
        <v>861</v>
      </c>
      <c r="I1058" s="78">
        <v>11</v>
      </c>
      <c r="J1058" s="37" t="s">
        <v>862</v>
      </c>
      <c r="K1058" s="38">
        <v>85.47</v>
      </c>
    </row>
    <row r="1059" spans="2:11" ht="0.95" customHeight="1" thickTop="1" x14ac:dyDescent="0.2">
      <c r="B1059" s="79"/>
      <c r="C1059" s="79"/>
      <c r="D1059" s="79"/>
      <c r="E1059" s="79"/>
      <c r="F1059" s="79"/>
      <c r="G1059" s="79"/>
      <c r="H1059" s="79"/>
      <c r="I1059" s="79"/>
      <c r="J1059" s="79"/>
      <c r="K1059" s="79"/>
    </row>
    <row r="1060" spans="2:11" ht="18" customHeight="1" x14ac:dyDescent="0.2">
      <c r="B1060" s="27" t="s">
        <v>447</v>
      </c>
      <c r="C1060" s="29" t="s">
        <v>50</v>
      </c>
      <c r="D1060" s="27" t="s">
        <v>51</v>
      </c>
      <c r="E1060" s="27" t="s">
        <v>2</v>
      </c>
      <c r="F1060" s="398" t="s">
        <v>849</v>
      </c>
      <c r="G1060" s="398"/>
      <c r="H1060" s="28" t="s">
        <v>52</v>
      </c>
      <c r="I1060" s="29" t="s">
        <v>53</v>
      </c>
      <c r="J1060" s="29" t="s">
        <v>54</v>
      </c>
      <c r="K1060" s="29" t="s">
        <v>3</v>
      </c>
    </row>
    <row r="1061" spans="2:11" ht="48" customHeight="1" x14ac:dyDescent="0.2">
      <c r="B1061" s="33" t="s">
        <v>850</v>
      </c>
      <c r="C1061" s="35" t="s">
        <v>448</v>
      </c>
      <c r="D1061" s="33" t="s">
        <v>72</v>
      </c>
      <c r="E1061" s="33" t="s">
        <v>449</v>
      </c>
      <c r="F1061" s="399" t="s">
        <v>1139</v>
      </c>
      <c r="G1061" s="399"/>
      <c r="H1061" s="34" t="s">
        <v>67</v>
      </c>
      <c r="I1061" s="70">
        <v>1</v>
      </c>
      <c r="J1061" s="36">
        <v>5.55</v>
      </c>
      <c r="K1061" s="36">
        <v>5.55</v>
      </c>
    </row>
    <row r="1062" spans="2:11" ht="24" customHeight="1" x14ac:dyDescent="0.2">
      <c r="B1062" s="71" t="s">
        <v>852</v>
      </c>
      <c r="C1062" s="72" t="s">
        <v>1140</v>
      </c>
      <c r="D1062" s="71" t="s">
        <v>72</v>
      </c>
      <c r="E1062" s="71" t="s">
        <v>1141</v>
      </c>
      <c r="F1062" s="400" t="s">
        <v>855</v>
      </c>
      <c r="G1062" s="400"/>
      <c r="H1062" s="73" t="s">
        <v>866</v>
      </c>
      <c r="I1062" s="74">
        <v>0.1</v>
      </c>
      <c r="J1062" s="75">
        <v>15.2</v>
      </c>
      <c r="K1062" s="75">
        <v>1.52</v>
      </c>
    </row>
    <row r="1063" spans="2:11" ht="24" customHeight="1" x14ac:dyDescent="0.2">
      <c r="B1063" s="71" t="s">
        <v>852</v>
      </c>
      <c r="C1063" s="72" t="s">
        <v>1142</v>
      </c>
      <c r="D1063" s="71" t="s">
        <v>72</v>
      </c>
      <c r="E1063" s="71" t="s">
        <v>1143</v>
      </c>
      <c r="F1063" s="400" t="s">
        <v>855</v>
      </c>
      <c r="G1063" s="400"/>
      <c r="H1063" s="73" t="s">
        <v>866</v>
      </c>
      <c r="I1063" s="74">
        <v>0.1</v>
      </c>
      <c r="J1063" s="75">
        <v>19.64</v>
      </c>
      <c r="K1063" s="75">
        <v>1.96</v>
      </c>
    </row>
    <row r="1064" spans="2:11" ht="24" customHeight="1" x14ac:dyDescent="0.2">
      <c r="B1064" s="80" t="s">
        <v>884</v>
      </c>
      <c r="C1064" s="81" t="s">
        <v>1158</v>
      </c>
      <c r="D1064" s="80" t="s">
        <v>72</v>
      </c>
      <c r="E1064" s="80" t="s">
        <v>1159</v>
      </c>
      <c r="F1064" s="401" t="s">
        <v>887</v>
      </c>
      <c r="G1064" s="401"/>
      <c r="H1064" s="82" t="s">
        <v>67</v>
      </c>
      <c r="I1064" s="83">
        <v>9.9000000000000008E-3</v>
      </c>
      <c r="J1064" s="84">
        <v>57.9</v>
      </c>
      <c r="K1064" s="84">
        <v>0.56999999999999995</v>
      </c>
    </row>
    <row r="1065" spans="2:11" ht="24" customHeight="1" x14ac:dyDescent="0.2">
      <c r="B1065" s="80" t="s">
        <v>884</v>
      </c>
      <c r="C1065" s="81" t="s">
        <v>1194</v>
      </c>
      <c r="D1065" s="80" t="s">
        <v>72</v>
      </c>
      <c r="E1065" s="80" t="s">
        <v>1195</v>
      </c>
      <c r="F1065" s="401" t="s">
        <v>887</v>
      </c>
      <c r="G1065" s="401"/>
      <c r="H1065" s="82" t="s">
        <v>67</v>
      </c>
      <c r="I1065" s="83">
        <v>1</v>
      </c>
      <c r="J1065" s="84">
        <v>0.71</v>
      </c>
      <c r="K1065" s="84">
        <v>0.71</v>
      </c>
    </row>
    <row r="1066" spans="2:11" ht="24" customHeight="1" x14ac:dyDescent="0.2">
      <c r="B1066" s="80" t="s">
        <v>884</v>
      </c>
      <c r="C1066" s="81" t="s">
        <v>1146</v>
      </c>
      <c r="D1066" s="80" t="s">
        <v>72</v>
      </c>
      <c r="E1066" s="80" t="s">
        <v>1147</v>
      </c>
      <c r="F1066" s="401" t="s">
        <v>887</v>
      </c>
      <c r="G1066" s="401"/>
      <c r="H1066" s="82" t="s">
        <v>67</v>
      </c>
      <c r="I1066" s="83">
        <v>2.1000000000000001E-2</v>
      </c>
      <c r="J1066" s="84">
        <v>1.93</v>
      </c>
      <c r="K1066" s="84">
        <v>0.04</v>
      </c>
    </row>
    <row r="1067" spans="2:11" ht="24" customHeight="1" x14ac:dyDescent="0.2">
      <c r="B1067" s="80" t="s">
        <v>884</v>
      </c>
      <c r="C1067" s="81" t="s">
        <v>1160</v>
      </c>
      <c r="D1067" s="80" t="s">
        <v>72</v>
      </c>
      <c r="E1067" s="80" t="s">
        <v>1161</v>
      </c>
      <c r="F1067" s="401" t="s">
        <v>887</v>
      </c>
      <c r="G1067" s="401"/>
      <c r="H1067" s="82" t="s">
        <v>67</v>
      </c>
      <c r="I1067" s="83">
        <v>1.4999999999999999E-2</v>
      </c>
      <c r="J1067" s="84">
        <v>50.28</v>
      </c>
      <c r="K1067" s="84">
        <v>0.75</v>
      </c>
    </row>
    <row r="1068" spans="2:11" x14ac:dyDescent="0.2">
      <c r="B1068" s="76"/>
      <c r="C1068" s="76"/>
      <c r="D1068" s="76"/>
      <c r="E1068" s="76"/>
      <c r="F1068" s="76" t="s">
        <v>858</v>
      </c>
      <c r="G1068" s="77">
        <v>1.2084592145015105</v>
      </c>
      <c r="H1068" s="76" t="s">
        <v>859</v>
      </c>
      <c r="I1068" s="77">
        <v>1.39</v>
      </c>
      <c r="J1068" s="76" t="s">
        <v>860</v>
      </c>
      <c r="K1068" s="77">
        <v>2.6</v>
      </c>
    </row>
    <row r="1069" spans="2:11" ht="30" customHeight="1" thickBot="1" x14ac:dyDescent="0.25">
      <c r="B1069" s="37"/>
      <c r="C1069" s="37"/>
      <c r="D1069" s="37"/>
      <c r="E1069" s="37"/>
      <c r="F1069" s="37"/>
      <c r="G1069" s="37"/>
      <c r="H1069" s="37" t="s">
        <v>861</v>
      </c>
      <c r="I1069" s="78">
        <v>10</v>
      </c>
      <c r="J1069" s="37" t="s">
        <v>862</v>
      </c>
      <c r="K1069" s="38">
        <v>55.5</v>
      </c>
    </row>
    <row r="1070" spans="2:11" ht="0.95" customHeight="1" thickTop="1" x14ac:dyDescent="0.2">
      <c r="B1070" s="79"/>
      <c r="C1070" s="79"/>
      <c r="D1070" s="79"/>
      <c r="E1070" s="79"/>
      <c r="F1070" s="79"/>
      <c r="G1070" s="79"/>
      <c r="H1070" s="79"/>
      <c r="I1070" s="79"/>
      <c r="J1070" s="79"/>
      <c r="K1070" s="79"/>
    </row>
    <row r="1071" spans="2:11" ht="18" customHeight="1" x14ac:dyDescent="0.2">
      <c r="B1071" s="27" t="s">
        <v>450</v>
      </c>
      <c r="C1071" s="29" t="s">
        <v>50</v>
      </c>
      <c r="D1071" s="27" t="s">
        <v>51</v>
      </c>
      <c r="E1071" s="27" t="s">
        <v>2</v>
      </c>
      <c r="F1071" s="398" t="s">
        <v>849</v>
      </c>
      <c r="G1071" s="398"/>
      <c r="H1071" s="28" t="s">
        <v>52</v>
      </c>
      <c r="I1071" s="29" t="s">
        <v>53</v>
      </c>
      <c r="J1071" s="29" t="s">
        <v>54</v>
      </c>
      <c r="K1071" s="29" t="s">
        <v>3</v>
      </c>
    </row>
    <row r="1072" spans="2:11" ht="48" customHeight="1" x14ac:dyDescent="0.2">
      <c r="B1072" s="33" t="s">
        <v>850</v>
      </c>
      <c r="C1072" s="35" t="s">
        <v>451</v>
      </c>
      <c r="D1072" s="33" t="s">
        <v>72</v>
      </c>
      <c r="E1072" s="33" t="s">
        <v>452</v>
      </c>
      <c r="F1072" s="399" t="s">
        <v>1139</v>
      </c>
      <c r="G1072" s="399"/>
      <c r="H1072" s="34" t="s">
        <v>67</v>
      </c>
      <c r="I1072" s="70">
        <v>1</v>
      </c>
      <c r="J1072" s="36">
        <v>8.5299999999999994</v>
      </c>
      <c r="K1072" s="36">
        <v>8.5299999999999994</v>
      </c>
    </row>
    <row r="1073" spans="2:11" ht="24" customHeight="1" x14ac:dyDescent="0.2">
      <c r="B1073" s="71" t="s">
        <v>852</v>
      </c>
      <c r="C1073" s="72" t="s">
        <v>1140</v>
      </c>
      <c r="D1073" s="71" t="s">
        <v>72</v>
      </c>
      <c r="E1073" s="71" t="s">
        <v>1141</v>
      </c>
      <c r="F1073" s="400" t="s">
        <v>855</v>
      </c>
      <c r="G1073" s="400"/>
      <c r="H1073" s="73" t="s">
        <v>866</v>
      </c>
      <c r="I1073" s="74">
        <v>0.13</v>
      </c>
      <c r="J1073" s="75">
        <v>15.2</v>
      </c>
      <c r="K1073" s="75">
        <v>1.97</v>
      </c>
    </row>
    <row r="1074" spans="2:11" ht="24" customHeight="1" x14ac:dyDescent="0.2">
      <c r="B1074" s="71" t="s">
        <v>852</v>
      </c>
      <c r="C1074" s="72" t="s">
        <v>1142</v>
      </c>
      <c r="D1074" s="71" t="s">
        <v>72</v>
      </c>
      <c r="E1074" s="71" t="s">
        <v>1143</v>
      </c>
      <c r="F1074" s="400" t="s">
        <v>855</v>
      </c>
      <c r="G1074" s="400"/>
      <c r="H1074" s="73" t="s">
        <v>866</v>
      </c>
      <c r="I1074" s="74">
        <v>0.13</v>
      </c>
      <c r="J1074" s="75">
        <v>19.64</v>
      </c>
      <c r="K1074" s="75">
        <v>2.5499999999999998</v>
      </c>
    </row>
    <row r="1075" spans="2:11" ht="24" customHeight="1" x14ac:dyDescent="0.2">
      <c r="B1075" s="80" t="s">
        <v>884</v>
      </c>
      <c r="C1075" s="81" t="s">
        <v>1196</v>
      </c>
      <c r="D1075" s="80" t="s">
        <v>72</v>
      </c>
      <c r="E1075" s="80" t="s">
        <v>1197</v>
      </c>
      <c r="F1075" s="401" t="s">
        <v>887</v>
      </c>
      <c r="G1075" s="401"/>
      <c r="H1075" s="82" t="s">
        <v>67</v>
      </c>
      <c r="I1075" s="83">
        <v>1</v>
      </c>
      <c r="J1075" s="84">
        <v>1.46</v>
      </c>
      <c r="K1075" s="84">
        <v>1.46</v>
      </c>
    </row>
    <row r="1076" spans="2:11" ht="24" customHeight="1" x14ac:dyDescent="0.2">
      <c r="B1076" s="80" t="s">
        <v>884</v>
      </c>
      <c r="C1076" s="81" t="s">
        <v>1198</v>
      </c>
      <c r="D1076" s="80" t="s">
        <v>72</v>
      </c>
      <c r="E1076" s="80" t="s">
        <v>1199</v>
      </c>
      <c r="F1076" s="401" t="s">
        <v>887</v>
      </c>
      <c r="G1076" s="401"/>
      <c r="H1076" s="82" t="s">
        <v>67</v>
      </c>
      <c r="I1076" s="83">
        <v>1</v>
      </c>
      <c r="J1076" s="84">
        <v>2.13</v>
      </c>
      <c r="K1076" s="84">
        <v>2.13</v>
      </c>
    </row>
    <row r="1077" spans="2:11" ht="36" customHeight="1" x14ac:dyDescent="0.2">
      <c r="B1077" s="80" t="s">
        <v>884</v>
      </c>
      <c r="C1077" s="81" t="s">
        <v>1200</v>
      </c>
      <c r="D1077" s="80" t="s">
        <v>72</v>
      </c>
      <c r="E1077" s="80" t="s">
        <v>1201</v>
      </c>
      <c r="F1077" s="401" t="s">
        <v>887</v>
      </c>
      <c r="G1077" s="401"/>
      <c r="H1077" s="82" t="s">
        <v>67</v>
      </c>
      <c r="I1077" s="83">
        <v>0.02</v>
      </c>
      <c r="J1077" s="84">
        <v>21.2</v>
      </c>
      <c r="K1077" s="84">
        <v>0.42</v>
      </c>
    </row>
    <row r="1078" spans="2:11" x14ac:dyDescent="0.2">
      <c r="B1078" s="76"/>
      <c r="C1078" s="76"/>
      <c r="D1078" s="76"/>
      <c r="E1078" s="76"/>
      <c r="F1078" s="76" t="s">
        <v>858</v>
      </c>
      <c r="G1078" s="77">
        <v>1.5709969788519638</v>
      </c>
      <c r="H1078" s="76" t="s">
        <v>859</v>
      </c>
      <c r="I1078" s="77">
        <v>1.81</v>
      </c>
      <c r="J1078" s="76" t="s">
        <v>860</v>
      </c>
      <c r="K1078" s="77">
        <v>3.38</v>
      </c>
    </row>
    <row r="1079" spans="2:11" ht="30" customHeight="1" thickBot="1" x14ac:dyDescent="0.25">
      <c r="B1079" s="37"/>
      <c r="C1079" s="37"/>
      <c r="D1079" s="37"/>
      <c r="E1079" s="37"/>
      <c r="F1079" s="37"/>
      <c r="G1079" s="37"/>
      <c r="H1079" s="37" t="s">
        <v>861</v>
      </c>
      <c r="I1079" s="78">
        <v>6</v>
      </c>
      <c r="J1079" s="37" t="s">
        <v>862</v>
      </c>
      <c r="K1079" s="38">
        <v>51.18</v>
      </c>
    </row>
    <row r="1080" spans="2:11" ht="0.95" customHeight="1" thickTop="1" x14ac:dyDescent="0.2">
      <c r="B1080" s="79"/>
      <c r="C1080" s="79"/>
      <c r="D1080" s="79"/>
      <c r="E1080" s="79"/>
      <c r="F1080" s="79"/>
      <c r="G1080" s="79"/>
      <c r="H1080" s="79"/>
      <c r="I1080" s="79"/>
      <c r="J1080" s="79"/>
      <c r="K1080" s="79"/>
    </row>
    <row r="1081" spans="2:11" ht="18" customHeight="1" x14ac:dyDescent="0.2">
      <c r="B1081" s="27" t="s">
        <v>453</v>
      </c>
      <c r="C1081" s="29" t="s">
        <v>50</v>
      </c>
      <c r="D1081" s="27" t="s">
        <v>51</v>
      </c>
      <c r="E1081" s="27" t="s">
        <v>2</v>
      </c>
      <c r="F1081" s="398" t="s">
        <v>849</v>
      </c>
      <c r="G1081" s="398"/>
      <c r="H1081" s="28" t="s">
        <v>52</v>
      </c>
      <c r="I1081" s="29" t="s">
        <v>53</v>
      </c>
      <c r="J1081" s="29" t="s">
        <v>54</v>
      </c>
      <c r="K1081" s="29" t="s">
        <v>3</v>
      </c>
    </row>
    <row r="1082" spans="2:11" ht="48" customHeight="1" x14ac:dyDescent="0.2">
      <c r="B1082" s="33" t="s">
        <v>850</v>
      </c>
      <c r="C1082" s="35" t="s">
        <v>454</v>
      </c>
      <c r="D1082" s="33" t="s">
        <v>72</v>
      </c>
      <c r="E1082" s="33" t="s">
        <v>455</v>
      </c>
      <c r="F1082" s="399" t="s">
        <v>1139</v>
      </c>
      <c r="G1082" s="399"/>
      <c r="H1082" s="34" t="s">
        <v>67</v>
      </c>
      <c r="I1082" s="70">
        <v>1</v>
      </c>
      <c r="J1082" s="36">
        <v>17.89</v>
      </c>
      <c r="K1082" s="36">
        <v>17.89</v>
      </c>
    </row>
    <row r="1083" spans="2:11" ht="24" customHeight="1" x14ac:dyDescent="0.2">
      <c r="B1083" s="71" t="s">
        <v>852</v>
      </c>
      <c r="C1083" s="72" t="s">
        <v>1142</v>
      </c>
      <c r="D1083" s="71" t="s">
        <v>72</v>
      </c>
      <c r="E1083" s="71" t="s">
        <v>1143</v>
      </c>
      <c r="F1083" s="400" t="s">
        <v>855</v>
      </c>
      <c r="G1083" s="400"/>
      <c r="H1083" s="73" t="s">
        <v>866</v>
      </c>
      <c r="I1083" s="74">
        <v>0.25</v>
      </c>
      <c r="J1083" s="75">
        <v>19.64</v>
      </c>
      <c r="K1083" s="75">
        <v>4.91</v>
      </c>
    </row>
    <row r="1084" spans="2:11" ht="24" customHeight="1" x14ac:dyDescent="0.2">
      <c r="B1084" s="71" t="s">
        <v>852</v>
      </c>
      <c r="C1084" s="72" t="s">
        <v>1140</v>
      </c>
      <c r="D1084" s="71" t="s">
        <v>72</v>
      </c>
      <c r="E1084" s="71" t="s">
        <v>1141</v>
      </c>
      <c r="F1084" s="400" t="s">
        <v>855</v>
      </c>
      <c r="G1084" s="400"/>
      <c r="H1084" s="73" t="s">
        <v>866</v>
      </c>
      <c r="I1084" s="74">
        <v>0.25</v>
      </c>
      <c r="J1084" s="75">
        <v>15.2</v>
      </c>
      <c r="K1084" s="75">
        <v>3.8</v>
      </c>
    </row>
    <row r="1085" spans="2:11" ht="24" customHeight="1" x14ac:dyDescent="0.2">
      <c r="B1085" s="80" t="s">
        <v>884</v>
      </c>
      <c r="C1085" s="81" t="s">
        <v>1202</v>
      </c>
      <c r="D1085" s="80" t="s">
        <v>72</v>
      </c>
      <c r="E1085" s="80" t="s">
        <v>1203</v>
      </c>
      <c r="F1085" s="401" t="s">
        <v>887</v>
      </c>
      <c r="G1085" s="401"/>
      <c r="H1085" s="82" t="s">
        <v>67</v>
      </c>
      <c r="I1085" s="83">
        <v>1</v>
      </c>
      <c r="J1085" s="84">
        <v>2.59</v>
      </c>
      <c r="K1085" s="84">
        <v>2.59</v>
      </c>
    </row>
    <row r="1086" spans="2:11" ht="24" customHeight="1" x14ac:dyDescent="0.2">
      <c r="B1086" s="80" t="s">
        <v>884</v>
      </c>
      <c r="C1086" s="81" t="s">
        <v>1204</v>
      </c>
      <c r="D1086" s="80" t="s">
        <v>72</v>
      </c>
      <c r="E1086" s="80" t="s">
        <v>1205</v>
      </c>
      <c r="F1086" s="401" t="s">
        <v>887</v>
      </c>
      <c r="G1086" s="401"/>
      <c r="H1086" s="82" t="s">
        <v>67</v>
      </c>
      <c r="I1086" s="83">
        <v>1</v>
      </c>
      <c r="J1086" s="84">
        <v>5.62</v>
      </c>
      <c r="K1086" s="84">
        <v>5.62</v>
      </c>
    </row>
    <row r="1087" spans="2:11" ht="36" customHeight="1" x14ac:dyDescent="0.2">
      <c r="B1087" s="80" t="s">
        <v>884</v>
      </c>
      <c r="C1087" s="81" t="s">
        <v>1200</v>
      </c>
      <c r="D1087" s="80" t="s">
        <v>72</v>
      </c>
      <c r="E1087" s="80" t="s">
        <v>1201</v>
      </c>
      <c r="F1087" s="401" t="s">
        <v>887</v>
      </c>
      <c r="G1087" s="401"/>
      <c r="H1087" s="82" t="s">
        <v>67</v>
      </c>
      <c r="I1087" s="83">
        <v>4.5999999999999999E-2</v>
      </c>
      <c r="J1087" s="84">
        <v>21.2</v>
      </c>
      <c r="K1087" s="84">
        <v>0.97</v>
      </c>
    </row>
    <row r="1088" spans="2:11" x14ac:dyDescent="0.2">
      <c r="B1088" s="76"/>
      <c r="C1088" s="76"/>
      <c r="D1088" s="76"/>
      <c r="E1088" s="76"/>
      <c r="F1088" s="76" t="s">
        <v>858</v>
      </c>
      <c r="G1088" s="77">
        <v>3.0257960000000002</v>
      </c>
      <c r="H1088" s="76" t="s">
        <v>859</v>
      </c>
      <c r="I1088" s="77">
        <v>3.48</v>
      </c>
      <c r="J1088" s="76" t="s">
        <v>860</v>
      </c>
      <c r="K1088" s="77">
        <v>6.51</v>
      </c>
    </row>
    <row r="1089" spans="2:11" ht="30" customHeight="1" thickBot="1" x14ac:dyDescent="0.25">
      <c r="B1089" s="37"/>
      <c r="C1089" s="37"/>
      <c r="D1089" s="37"/>
      <c r="E1089" s="37"/>
      <c r="F1089" s="37"/>
      <c r="G1089" s="37"/>
      <c r="H1089" s="37" t="s">
        <v>861</v>
      </c>
      <c r="I1089" s="78">
        <v>3</v>
      </c>
      <c r="J1089" s="37" t="s">
        <v>862</v>
      </c>
      <c r="K1089" s="38">
        <v>53.67</v>
      </c>
    </row>
    <row r="1090" spans="2:11" ht="0.95" customHeight="1" thickTop="1" x14ac:dyDescent="0.2">
      <c r="B1090" s="79"/>
      <c r="C1090" s="79"/>
      <c r="D1090" s="79"/>
      <c r="E1090" s="79"/>
      <c r="F1090" s="79"/>
      <c r="G1090" s="79"/>
      <c r="H1090" s="79"/>
      <c r="I1090" s="79"/>
      <c r="J1090" s="79"/>
      <c r="K1090" s="79"/>
    </row>
    <row r="1091" spans="2:11" ht="18" customHeight="1" x14ac:dyDescent="0.2">
      <c r="B1091" s="27" t="s">
        <v>456</v>
      </c>
      <c r="C1091" s="29" t="s">
        <v>50</v>
      </c>
      <c r="D1091" s="27" t="s">
        <v>51</v>
      </c>
      <c r="E1091" s="27" t="s">
        <v>2</v>
      </c>
      <c r="F1091" s="398" t="s">
        <v>849</v>
      </c>
      <c r="G1091" s="398"/>
      <c r="H1091" s="28" t="s">
        <v>52</v>
      </c>
      <c r="I1091" s="29" t="s">
        <v>53</v>
      </c>
      <c r="J1091" s="29" t="s">
        <v>54</v>
      </c>
      <c r="K1091" s="29" t="s">
        <v>3</v>
      </c>
    </row>
    <row r="1092" spans="2:11" ht="48" customHeight="1" x14ac:dyDescent="0.2">
      <c r="B1092" s="33" t="s">
        <v>850</v>
      </c>
      <c r="C1092" s="35" t="s">
        <v>457</v>
      </c>
      <c r="D1092" s="33" t="s">
        <v>72</v>
      </c>
      <c r="E1092" s="33" t="s">
        <v>458</v>
      </c>
      <c r="F1092" s="399" t="s">
        <v>1139</v>
      </c>
      <c r="G1092" s="399"/>
      <c r="H1092" s="34" t="s">
        <v>67</v>
      </c>
      <c r="I1092" s="70">
        <v>1</v>
      </c>
      <c r="J1092" s="36">
        <v>17.920000000000002</v>
      </c>
      <c r="K1092" s="36">
        <v>17.920000000000002</v>
      </c>
    </row>
    <row r="1093" spans="2:11" ht="24" customHeight="1" x14ac:dyDescent="0.2">
      <c r="B1093" s="71" t="s">
        <v>852</v>
      </c>
      <c r="C1093" s="72" t="s">
        <v>1140</v>
      </c>
      <c r="D1093" s="71" t="s">
        <v>72</v>
      </c>
      <c r="E1093" s="71" t="s">
        <v>1141</v>
      </c>
      <c r="F1093" s="400" t="s">
        <v>855</v>
      </c>
      <c r="G1093" s="400"/>
      <c r="H1093" s="73" t="s">
        <v>866</v>
      </c>
      <c r="I1093" s="74">
        <v>0.25</v>
      </c>
      <c r="J1093" s="75">
        <v>15.2</v>
      </c>
      <c r="K1093" s="75">
        <v>3.8</v>
      </c>
    </row>
    <row r="1094" spans="2:11" ht="24" customHeight="1" x14ac:dyDescent="0.2">
      <c r="B1094" s="71" t="s">
        <v>852</v>
      </c>
      <c r="C1094" s="72" t="s">
        <v>1142</v>
      </c>
      <c r="D1094" s="71" t="s">
        <v>72</v>
      </c>
      <c r="E1094" s="71" t="s">
        <v>1143</v>
      </c>
      <c r="F1094" s="400" t="s">
        <v>855</v>
      </c>
      <c r="G1094" s="400"/>
      <c r="H1094" s="73" t="s">
        <v>866</v>
      </c>
      <c r="I1094" s="74">
        <v>0.25</v>
      </c>
      <c r="J1094" s="75">
        <v>19.64</v>
      </c>
      <c r="K1094" s="75">
        <v>4.91</v>
      </c>
    </row>
    <row r="1095" spans="2:11" ht="24" customHeight="1" x14ac:dyDescent="0.2">
      <c r="B1095" s="80" t="s">
        <v>884</v>
      </c>
      <c r="C1095" s="81" t="s">
        <v>1202</v>
      </c>
      <c r="D1095" s="80" t="s">
        <v>72</v>
      </c>
      <c r="E1095" s="80" t="s">
        <v>1203</v>
      </c>
      <c r="F1095" s="401" t="s">
        <v>887</v>
      </c>
      <c r="G1095" s="401"/>
      <c r="H1095" s="82" t="s">
        <v>67</v>
      </c>
      <c r="I1095" s="83">
        <v>1</v>
      </c>
      <c r="J1095" s="84">
        <v>2.59</v>
      </c>
      <c r="K1095" s="84">
        <v>2.59</v>
      </c>
    </row>
    <row r="1096" spans="2:11" ht="24" customHeight="1" x14ac:dyDescent="0.2">
      <c r="B1096" s="80" t="s">
        <v>884</v>
      </c>
      <c r="C1096" s="81" t="s">
        <v>1206</v>
      </c>
      <c r="D1096" s="80" t="s">
        <v>72</v>
      </c>
      <c r="E1096" s="80" t="s">
        <v>1207</v>
      </c>
      <c r="F1096" s="401" t="s">
        <v>887</v>
      </c>
      <c r="G1096" s="401"/>
      <c r="H1096" s="82" t="s">
        <v>67</v>
      </c>
      <c r="I1096" s="83">
        <v>1</v>
      </c>
      <c r="J1096" s="84">
        <v>5.65</v>
      </c>
      <c r="K1096" s="84">
        <v>5.65</v>
      </c>
    </row>
    <row r="1097" spans="2:11" ht="36" customHeight="1" x14ac:dyDescent="0.2">
      <c r="B1097" s="80" t="s">
        <v>884</v>
      </c>
      <c r="C1097" s="81" t="s">
        <v>1200</v>
      </c>
      <c r="D1097" s="80" t="s">
        <v>72</v>
      </c>
      <c r="E1097" s="80" t="s">
        <v>1201</v>
      </c>
      <c r="F1097" s="401" t="s">
        <v>887</v>
      </c>
      <c r="G1097" s="401"/>
      <c r="H1097" s="82" t="s">
        <v>67</v>
      </c>
      <c r="I1097" s="83">
        <v>4.5999999999999999E-2</v>
      </c>
      <c r="J1097" s="84">
        <v>21.2</v>
      </c>
      <c r="K1097" s="84">
        <v>0.97</v>
      </c>
    </row>
    <row r="1098" spans="2:11" x14ac:dyDescent="0.2">
      <c r="B1098" s="76"/>
      <c r="C1098" s="76"/>
      <c r="D1098" s="76"/>
      <c r="E1098" s="76"/>
      <c r="F1098" s="76" t="s">
        <v>858</v>
      </c>
      <c r="G1098" s="77">
        <v>3.0257960000000002</v>
      </c>
      <c r="H1098" s="76" t="s">
        <v>859</v>
      </c>
      <c r="I1098" s="77">
        <v>3.48</v>
      </c>
      <c r="J1098" s="76" t="s">
        <v>860</v>
      </c>
      <c r="K1098" s="77">
        <v>6.51</v>
      </c>
    </row>
    <row r="1099" spans="2:11" ht="30" customHeight="1" thickBot="1" x14ac:dyDescent="0.25">
      <c r="B1099" s="37"/>
      <c r="C1099" s="37"/>
      <c r="D1099" s="37"/>
      <c r="E1099" s="37"/>
      <c r="F1099" s="37"/>
      <c r="G1099" s="37"/>
      <c r="H1099" s="37" t="s">
        <v>861</v>
      </c>
      <c r="I1099" s="78">
        <v>4</v>
      </c>
      <c r="J1099" s="37" t="s">
        <v>862</v>
      </c>
      <c r="K1099" s="38">
        <v>71.680000000000007</v>
      </c>
    </row>
    <row r="1100" spans="2:11" ht="0.95" customHeight="1" thickTop="1" x14ac:dyDescent="0.2">
      <c r="B1100" s="79"/>
      <c r="C1100" s="79"/>
      <c r="D1100" s="79"/>
      <c r="E1100" s="79"/>
      <c r="F1100" s="79"/>
      <c r="G1100" s="79"/>
      <c r="H1100" s="79"/>
      <c r="I1100" s="79"/>
      <c r="J1100" s="79"/>
      <c r="K1100" s="79"/>
    </row>
    <row r="1101" spans="2:11" ht="18" customHeight="1" x14ac:dyDescent="0.2">
      <c r="B1101" s="27" t="s">
        <v>459</v>
      </c>
      <c r="C1101" s="29" t="s">
        <v>50</v>
      </c>
      <c r="D1101" s="27" t="s">
        <v>51</v>
      </c>
      <c r="E1101" s="27" t="s">
        <v>2</v>
      </c>
      <c r="F1101" s="398" t="s">
        <v>849</v>
      </c>
      <c r="G1101" s="398"/>
      <c r="H1101" s="28" t="s">
        <v>52</v>
      </c>
      <c r="I1101" s="29" t="s">
        <v>53</v>
      </c>
      <c r="J1101" s="29" t="s">
        <v>54</v>
      </c>
      <c r="K1101" s="29" t="s">
        <v>3</v>
      </c>
    </row>
    <row r="1102" spans="2:11" ht="48" customHeight="1" x14ac:dyDescent="0.2">
      <c r="B1102" s="33" t="s">
        <v>850</v>
      </c>
      <c r="C1102" s="35" t="s">
        <v>460</v>
      </c>
      <c r="D1102" s="33" t="s">
        <v>72</v>
      </c>
      <c r="E1102" s="33" t="s">
        <v>461</v>
      </c>
      <c r="F1102" s="399" t="s">
        <v>1139</v>
      </c>
      <c r="G1102" s="399"/>
      <c r="H1102" s="34" t="s">
        <v>67</v>
      </c>
      <c r="I1102" s="70">
        <v>1</v>
      </c>
      <c r="J1102" s="36">
        <v>7.33</v>
      </c>
      <c r="K1102" s="36">
        <v>7.33</v>
      </c>
    </row>
    <row r="1103" spans="2:11" ht="24" customHeight="1" x14ac:dyDescent="0.2">
      <c r="B1103" s="71" t="s">
        <v>852</v>
      </c>
      <c r="C1103" s="72" t="s">
        <v>1140</v>
      </c>
      <c r="D1103" s="71" t="s">
        <v>72</v>
      </c>
      <c r="E1103" s="71" t="s">
        <v>1141</v>
      </c>
      <c r="F1103" s="400" t="s">
        <v>855</v>
      </c>
      <c r="G1103" s="400"/>
      <c r="H1103" s="73" t="s">
        <v>866</v>
      </c>
      <c r="I1103" s="74">
        <v>0.1</v>
      </c>
      <c r="J1103" s="75">
        <v>15.2</v>
      </c>
      <c r="K1103" s="75">
        <v>1.52</v>
      </c>
    </row>
    <row r="1104" spans="2:11" ht="24" customHeight="1" x14ac:dyDescent="0.2">
      <c r="B1104" s="71" t="s">
        <v>852</v>
      </c>
      <c r="C1104" s="72" t="s">
        <v>1142</v>
      </c>
      <c r="D1104" s="71" t="s">
        <v>72</v>
      </c>
      <c r="E1104" s="71" t="s">
        <v>1143</v>
      </c>
      <c r="F1104" s="400" t="s">
        <v>855</v>
      </c>
      <c r="G1104" s="400"/>
      <c r="H1104" s="73" t="s">
        <v>866</v>
      </c>
      <c r="I1104" s="74">
        <v>0.1</v>
      </c>
      <c r="J1104" s="75">
        <v>19.64</v>
      </c>
      <c r="K1104" s="75">
        <v>1.96</v>
      </c>
    </row>
    <row r="1105" spans="2:11" ht="24" customHeight="1" x14ac:dyDescent="0.2">
      <c r="B1105" s="80" t="s">
        <v>884</v>
      </c>
      <c r="C1105" s="81" t="s">
        <v>1158</v>
      </c>
      <c r="D1105" s="80" t="s">
        <v>72</v>
      </c>
      <c r="E1105" s="80" t="s">
        <v>1159</v>
      </c>
      <c r="F1105" s="401" t="s">
        <v>887</v>
      </c>
      <c r="G1105" s="401"/>
      <c r="H1105" s="82" t="s">
        <v>67</v>
      </c>
      <c r="I1105" s="83">
        <v>9.9000000000000008E-3</v>
      </c>
      <c r="J1105" s="84">
        <v>57.9</v>
      </c>
      <c r="K1105" s="84">
        <v>0.56999999999999995</v>
      </c>
    </row>
    <row r="1106" spans="2:11" ht="24" customHeight="1" x14ac:dyDescent="0.2">
      <c r="B1106" s="80" t="s">
        <v>884</v>
      </c>
      <c r="C1106" s="81" t="s">
        <v>1208</v>
      </c>
      <c r="D1106" s="80" t="s">
        <v>72</v>
      </c>
      <c r="E1106" s="80" t="s">
        <v>1209</v>
      </c>
      <c r="F1106" s="401" t="s">
        <v>887</v>
      </c>
      <c r="G1106" s="401"/>
      <c r="H1106" s="82" t="s">
        <v>67</v>
      </c>
      <c r="I1106" s="83">
        <v>1</v>
      </c>
      <c r="J1106" s="84">
        <v>2.4900000000000002</v>
      </c>
      <c r="K1106" s="84">
        <v>2.4900000000000002</v>
      </c>
    </row>
    <row r="1107" spans="2:11" ht="24" customHeight="1" x14ac:dyDescent="0.2">
      <c r="B1107" s="80" t="s">
        <v>884</v>
      </c>
      <c r="C1107" s="81" t="s">
        <v>1146</v>
      </c>
      <c r="D1107" s="80" t="s">
        <v>72</v>
      </c>
      <c r="E1107" s="80" t="s">
        <v>1147</v>
      </c>
      <c r="F1107" s="401" t="s">
        <v>887</v>
      </c>
      <c r="G1107" s="401"/>
      <c r="H1107" s="82" t="s">
        <v>67</v>
      </c>
      <c r="I1107" s="83">
        <v>2.1000000000000001E-2</v>
      </c>
      <c r="J1107" s="84">
        <v>1.93</v>
      </c>
      <c r="K1107" s="84">
        <v>0.04</v>
      </c>
    </row>
    <row r="1108" spans="2:11" ht="24" customHeight="1" x14ac:dyDescent="0.2">
      <c r="B1108" s="80" t="s">
        <v>884</v>
      </c>
      <c r="C1108" s="81" t="s">
        <v>1160</v>
      </c>
      <c r="D1108" s="80" t="s">
        <v>72</v>
      </c>
      <c r="E1108" s="80" t="s">
        <v>1161</v>
      </c>
      <c r="F1108" s="401" t="s">
        <v>887</v>
      </c>
      <c r="G1108" s="401"/>
      <c r="H1108" s="82" t="s">
        <v>67</v>
      </c>
      <c r="I1108" s="83">
        <v>1.4999999999999999E-2</v>
      </c>
      <c r="J1108" s="84">
        <v>50.28</v>
      </c>
      <c r="K1108" s="84">
        <v>0.75</v>
      </c>
    </row>
    <row r="1109" spans="2:11" x14ac:dyDescent="0.2">
      <c r="B1109" s="76"/>
      <c r="C1109" s="76"/>
      <c r="D1109" s="76"/>
      <c r="E1109" s="76"/>
      <c r="F1109" s="76" t="s">
        <v>858</v>
      </c>
      <c r="G1109" s="77">
        <v>1.2084592145015105</v>
      </c>
      <c r="H1109" s="76" t="s">
        <v>859</v>
      </c>
      <c r="I1109" s="77">
        <v>1.39</v>
      </c>
      <c r="J1109" s="76" t="s">
        <v>860</v>
      </c>
      <c r="K1109" s="77">
        <v>2.6</v>
      </c>
    </row>
    <row r="1110" spans="2:11" ht="30" customHeight="1" thickBot="1" x14ac:dyDescent="0.25">
      <c r="B1110" s="37"/>
      <c r="C1110" s="37"/>
      <c r="D1110" s="37"/>
      <c r="E1110" s="37"/>
      <c r="F1110" s="37"/>
      <c r="G1110" s="37"/>
      <c r="H1110" s="37" t="s">
        <v>861</v>
      </c>
      <c r="I1110" s="78">
        <v>11</v>
      </c>
      <c r="J1110" s="37" t="s">
        <v>862</v>
      </c>
      <c r="K1110" s="38">
        <v>80.63</v>
      </c>
    </row>
    <row r="1111" spans="2:11" ht="0.95" customHeight="1" thickTop="1" x14ac:dyDescent="0.2">
      <c r="B1111" s="79"/>
      <c r="C1111" s="79"/>
      <c r="D1111" s="79"/>
      <c r="E1111" s="79"/>
      <c r="F1111" s="79"/>
      <c r="G1111" s="79"/>
      <c r="H1111" s="79"/>
      <c r="I1111" s="79"/>
      <c r="J1111" s="79"/>
      <c r="K1111" s="79"/>
    </row>
    <row r="1112" spans="2:11" ht="18" customHeight="1" x14ac:dyDescent="0.2">
      <c r="B1112" s="27" t="s">
        <v>462</v>
      </c>
      <c r="C1112" s="29" t="s">
        <v>50</v>
      </c>
      <c r="D1112" s="27" t="s">
        <v>51</v>
      </c>
      <c r="E1112" s="27" t="s">
        <v>2</v>
      </c>
      <c r="F1112" s="398" t="s">
        <v>849</v>
      </c>
      <c r="G1112" s="398"/>
      <c r="H1112" s="28" t="s">
        <v>52</v>
      </c>
      <c r="I1112" s="29" t="s">
        <v>53</v>
      </c>
      <c r="J1112" s="29" t="s">
        <v>54</v>
      </c>
      <c r="K1112" s="29" t="s">
        <v>3</v>
      </c>
    </row>
    <row r="1113" spans="2:11" ht="48" customHeight="1" x14ac:dyDescent="0.2">
      <c r="B1113" s="33" t="s">
        <v>850</v>
      </c>
      <c r="C1113" s="35" t="s">
        <v>463</v>
      </c>
      <c r="D1113" s="33" t="s">
        <v>59</v>
      </c>
      <c r="E1113" s="33" t="s">
        <v>464</v>
      </c>
      <c r="F1113" s="399" t="s">
        <v>1139</v>
      </c>
      <c r="G1113" s="399"/>
      <c r="H1113" s="34" t="s">
        <v>67</v>
      </c>
      <c r="I1113" s="70">
        <v>1</v>
      </c>
      <c r="J1113" s="36">
        <v>28.55</v>
      </c>
      <c r="K1113" s="36">
        <v>28.55</v>
      </c>
    </row>
    <row r="1114" spans="2:11" ht="24" customHeight="1" x14ac:dyDescent="0.2">
      <c r="B1114" s="71" t="s">
        <v>852</v>
      </c>
      <c r="C1114" s="72" t="s">
        <v>1140</v>
      </c>
      <c r="D1114" s="71" t="s">
        <v>72</v>
      </c>
      <c r="E1114" s="71" t="s">
        <v>1141</v>
      </c>
      <c r="F1114" s="400" t="s">
        <v>855</v>
      </c>
      <c r="G1114" s="400"/>
      <c r="H1114" s="73" t="s">
        <v>866</v>
      </c>
      <c r="I1114" s="74">
        <v>0.33</v>
      </c>
      <c r="J1114" s="75">
        <v>15.2</v>
      </c>
      <c r="K1114" s="75">
        <v>5.01</v>
      </c>
    </row>
    <row r="1115" spans="2:11" ht="24" customHeight="1" x14ac:dyDescent="0.2">
      <c r="B1115" s="71" t="s">
        <v>852</v>
      </c>
      <c r="C1115" s="72" t="s">
        <v>1142</v>
      </c>
      <c r="D1115" s="71" t="s">
        <v>72</v>
      </c>
      <c r="E1115" s="71" t="s">
        <v>1143</v>
      </c>
      <c r="F1115" s="400" t="s">
        <v>855</v>
      </c>
      <c r="G1115" s="400"/>
      <c r="H1115" s="73" t="s">
        <v>866</v>
      </c>
      <c r="I1115" s="74">
        <v>0.33</v>
      </c>
      <c r="J1115" s="75">
        <v>19.64</v>
      </c>
      <c r="K1115" s="75">
        <v>6.48</v>
      </c>
    </row>
    <row r="1116" spans="2:11" ht="24" customHeight="1" x14ac:dyDescent="0.2">
      <c r="B1116" s="80" t="s">
        <v>884</v>
      </c>
      <c r="C1116" s="81" t="s">
        <v>1202</v>
      </c>
      <c r="D1116" s="80" t="s">
        <v>72</v>
      </c>
      <c r="E1116" s="80" t="s">
        <v>1203</v>
      </c>
      <c r="F1116" s="401" t="s">
        <v>887</v>
      </c>
      <c r="G1116" s="401"/>
      <c r="H1116" s="82" t="s">
        <v>67</v>
      </c>
      <c r="I1116" s="83">
        <v>1</v>
      </c>
      <c r="J1116" s="84">
        <v>2.59</v>
      </c>
      <c r="K1116" s="84">
        <v>2.59</v>
      </c>
    </row>
    <row r="1117" spans="2:11" ht="36" customHeight="1" x14ac:dyDescent="0.2">
      <c r="B1117" s="80" t="s">
        <v>884</v>
      </c>
      <c r="C1117" s="81" t="s">
        <v>1200</v>
      </c>
      <c r="D1117" s="80" t="s">
        <v>72</v>
      </c>
      <c r="E1117" s="80" t="s">
        <v>1201</v>
      </c>
      <c r="F1117" s="401" t="s">
        <v>887</v>
      </c>
      <c r="G1117" s="401"/>
      <c r="H1117" s="82" t="s">
        <v>67</v>
      </c>
      <c r="I1117" s="83">
        <v>9.1999999999999998E-2</v>
      </c>
      <c r="J1117" s="84">
        <v>21.2</v>
      </c>
      <c r="K1117" s="84">
        <v>1.95</v>
      </c>
    </row>
    <row r="1118" spans="2:11" ht="24" customHeight="1" x14ac:dyDescent="0.2">
      <c r="B1118" s="80" t="s">
        <v>884</v>
      </c>
      <c r="C1118" s="81" t="s">
        <v>1210</v>
      </c>
      <c r="D1118" s="80" t="s">
        <v>72</v>
      </c>
      <c r="E1118" s="80" t="s">
        <v>1211</v>
      </c>
      <c r="F1118" s="401" t="s">
        <v>887</v>
      </c>
      <c r="G1118" s="401"/>
      <c r="H1118" s="82" t="s">
        <v>67</v>
      </c>
      <c r="I1118" s="83">
        <v>1</v>
      </c>
      <c r="J1118" s="84">
        <v>11.06</v>
      </c>
      <c r="K1118" s="84">
        <v>11.06</v>
      </c>
    </row>
    <row r="1119" spans="2:11" ht="24" customHeight="1" x14ac:dyDescent="0.2">
      <c r="B1119" s="80" t="s">
        <v>884</v>
      </c>
      <c r="C1119" s="81" t="s">
        <v>1196</v>
      </c>
      <c r="D1119" s="80" t="s">
        <v>72</v>
      </c>
      <c r="E1119" s="80" t="s">
        <v>1197</v>
      </c>
      <c r="F1119" s="401" t="s">
        <v>887</v>
      </c>
      <c r="G1119" s="401"/>
      <c r="H1119" s="82" t="s">
        <v>67</v>
      </c>
      <c r="I1119" s="83">
        <v>1</v>
      </c>
      <c r="J1119" s="84">
        <v>1.46</v>
      </c>
      <c r="K1119" s="84">
        <v>1.46</v>
      </c>
    </row>
    <row r="1120" spans="2:11" x14ac:dyDescent="0.2">
      <c r="B1120" s="76"/>
      <c r="C1120" s="76"/>
      <c r="D1120" s="76"/>
      <c r="E1120" s="76"/>
      <c r="F1120" s="76" t="s">
        <v>858</v>
      </c>
      <c r="G1120" s="77">
        <v>3.987915407854985</v>
      </c>
      <c r="H1120" s="76" t="s">
        <v>859</v>
      </c>
      <c r="I1120" s="77">
        <v>4.59</v>
      </c>
      <c r="J1120" s="76" t="s">
        <v>860</v>
      </c>
      <c r="K1120" s="77">
        <v>8.58</v>
      </c>
    </row>
    <row r="1121" spans="2:11" ht="30" customHeight="1" thickBot="1" x14ac:dyDescent="0.25">
      <c r="B1121" s="37"/>
      <c r="C1121" s="37"/>
      <c r="D1121" s="37"/>
      <c r="E1121" s="37"/>
      <c r="F1121" s="37"/>
      <c r="G1121" s="37"/>
      <c r="H1121" s="37" t="s">
        <v>861</v>
      </c>
      <c r="I1121" s="78">
        <v>4</v>
      </c>
      <c r="J1121" s="37" t="s">
        <v>862</v>
      </c>
      <c r="K1121" s="38">
        <v>114.2</v>
      </c>
    </row>
    <row r="1122" spans="2:11" ht="0.95" customHeight="1" thickTop="1" x14ac:dyDescent="0.2">
      <c r="B1122" s="79"/>
      <c r="C1122" s="79"/>
      <c r="D1122" s="79"/>
      <c r="E1122" s="79"/>
      <c r="F1122" s="79"/>
      <c r="G1122" s="79"/>
      <c r="H1122" s="79"/>
      <c r="I1122" s="79"/>
      <c r="J1122" s="79"/>
      <c r="K1122" s="79"/>
    </row>
    <row r="1123" spans="2:11" ht="18" customHeight="1" x14ac:dyDescent="0.2">
      <c r="B1123" s="27" t="s">
        <v>465</v>
      </c>
      <c r="C1123" s="29" t="s">
        <v>50</v>
      </c>
      <c r="D1123" s="27" t="s">
        <v>51</v>
      </c>
      <c r="E1123" s="27" t="s">
        <v>2</v>
      </c>
      <c r="F1123" s="398" t="s">
        <v>849</v>
      </c>
      <c r="G1123" s="398"/>
      <c r="H1123" s="28" t="s">
        <v>52</v>
      </c>
      <c r="I1123" s="29" t="s">
        <v>53</v>
      </c>
      <c r="J1123" s="29" t="s">
        <v>54</v>
      </c>
      <c r="K1123" s="29" t="s">
        <v>3</v>
      </c>
    </row>
    <row r="1124" spans="2:11" ht="48" customHeight="1" x14ac:dyDescent="0.2">
      <c r="B1124" s="33" t="s">
        <v>850</v>
      </c>
      <c r="C1124" s="35" t="s">
        <v>466</v>
      </c>
      <c r="D1124" s="33" t="s">
        <v>72</v>
      </c>
      <c r="E1124" s="33" t="s">
        <v>467</v>
      </c>
      <c r="F1124" s="399" t="s">
        <v>1139</v>
      </c>
      <c r="G1124" s="399"/>
      <c r="H1124" s="34" t="s">
        <v>67</v>
      </c>
      <c r="I1124" s="70">
        <v>1</v>
      </c>
      <c r="J1124" s="36">
        <v>11.86</v>
      </c>
      <c r="K1124" s="36">
        <v>11.86</v>
      </c>
    </row>
    <row r="1125" spans="2:11" ht="24" customHeight="1" x14ac:dyDescent="0.2">
      <c r="B1125" s="71" t="s">
        <v>852</v>
      </c>
      <c r="C1125" s="72" t="s">
        <v>1142</v>
      </c>
      <c r="D1125" s="71" t="s">
        <v>72</v>
      </c>
      <c r="E1125" s="71" t="s">
        <v>1143</v>
      </c>
      <c r="F1125" s="400" t="s">
        <v>855</v>
      </c>
      <c r="G1125" s="400"/>
      <c r="H1125" s="73" t="s">
        <v>866</v>
      </c>
      <c r="I1125" s="74">
        <v>0.06</v>
      </c>
      <c r="J1125" s="75">
        <v>19.64</v>
      </c>
      <c r="K1125" s="75">
        <v>1.17</v>
      </c>
    </row>
    <row r="1126" spans="2:11" ht="24" customHeight="1" x14ac:dyDescent="0.2">
      <c r="B1126" s="71" t="s">
        <v>852</v>
      </c>
      <c r="C1126" s="72" t="s">
        <v>1140</v>
      </c>
      <c r="D1126" s="71" t="s">
        <v>72</v>
      </c>
      <c r="E1126" s="71" t="s">
        <v>1141</v>
      </c>
      <c r="F1126" s="400" t="s">
        <v>855</v>
      </c>
      <c r="G1126" s="400"/>
      <c r="H1126" s="73" t="s">
        <v>866</v>
      </c>
      <c r="I1126" s="74">
        <v>0.06</v>
      </c>
      <c r="J1126" s="75">
        <v>15.2</v>
      </c>
      <c r="K1126" s="75">
        <v>0.91</v>
      </c>
    </row>
    <row r="1127" spans="2:11" ht="24" customHeight="1" x14ac:dyDescent="0.2">
      <c r="B1127" s="80" t="s">
        <v>884</v>
      </c>
      <c r="C1127" s="81" t="s">
        <v>1196</v>
      </c>
      <c r="D1127" s="80" t="s">
        <v>72</v>
      </c>
      <c r="E1127" s="80" t="s">
        <v>1197</v>
      </c>
      <c r="F1127" s="401" t="s">
        <v>887</v>
      </c>
      <c r="G1127" s="401"/>
      <c r="H1127" s="82" t="s">
        <v>67</v>
      </c>
      <c r="I1127" s="83">
        <v>2</v>
      </c>
      <c r="J1127" s="84">
        <v>1.46</v>
      </c>
      <c r="K1127" s="84">
        <v>2.92</v>
      </c>
    </row>
    <row r="1128" spans="2:11" ht="24" customHeight="1" x14ac:dyDescent="0.2">
      <c r="B1128" s="80" t="s">
        <v>884</v>
      </c>
      <c r="C1128" s="81" t="s">
        <v>1212</v>
      </c>
      <c r="D1128" s="80" t="s">
        <v>72</v>
      </c>
      <c r="E1128" s="80" t="s">
        <v>1213</v>
      </c>
      <c r="F1128" s="401" t="s">
        <v>887</v>
      </c>
      <c r="G1128" s="401"/>
      <c r="H1128" s="82" t="s">
        <v>67</v>
      </c>
      <c r="I1128" s="83">
        <v>1</v>
      </c>
      <c r="J1128" s="84">
        <v>6.02</v>
      </c>
      <c r="K1128" s="84">
        <v>6.02</v>
      </c>
    </row>
    <row r="1129" spans="2:11" ht="36" customHeight="1" x14ac:dyDescent="0.2">
      <c r="B1129" s="80" t="s">
        <v>884</v>
      </c>
      <c r="C1129" s="81" t="s">
        <v>1200</v>
      </c>
      <c r="D1129" s="80" t="s">
        <v>72</v>
      </c>
      <c r="E1129" s="80" t="s">
        <v>1201</v>
      </c>
      <c r="F1129" s="401" t="s">
        <v>887</v>
      </c>
      <c r="G1129" s="401"/>
      <c r="H1129" s="82" t="s">
        <v>67</v>
      </c>
      <c r="I1129" s="83">
        <v>0.04</v>
      </c>
      <c r="J1129" s="84">
        <v>21.2</v>
      </c>
      <c r="K1129" s="84">
        <v>0.84</v>
      </c>
    </row>
    <row r="1130" spans="2:11" x14ac:dyDescent="0.2">
      <c r="B1130" s="76"/>
      <c r="C1130" s="76"/>
      <c r="D1130" s="76"/>
      <c r="E1130" s="76"/>
      <c r="F1130" s="76" t="s">
        <v>858</v>
      </c>
      <c r="G1130" s="77">
        <v>0.72042760864513133</v>
      </c>
      <c r="H1130" s="76" t="s">
        <v>859</v>
      </c>
      <c r="I1130" s="77">
        <v>0.83</v>
      </c>
      <c r="J1130" s="76" t="s">
        <v>860</v>
      </c>
      <c r="K1130" s="77">
        <v>1.55</v>
      </c>
    </row>
    <row r="1131" spans="2:11" ht="30" customHeight="1" thickBot="1" x14ac:dyDescent="0.25">
      <c r="B1131" s="37"/>
      <c r="C1131" s="37"/>
      <c r="D1131" s="37"/>
      <c r="E1131" s="37"/>
      <c r="F1131" s="37"/>
      <c r="G1131" s="37"/>
      <c r="H1131" s="37" t="s">
        <v>861</v>
      </c>
      <c r="I1131" s="78">
        <v>1</v>
      </c>
      <c r="J1131" s="37" t="s">
        <v>862</v>
      </c>
      <c r="K1131" s="38">
        <v>11.86</v>
      </c>
    </row>
    <row r="1132" spans="2:11" ht="0.95" customHeight="1" thickTop="1" x14ac:dyDescent="0.2">
      <c r="B1132" s="79"/>
      <c r="C1132" s="79"/>
      <c r="D1132" s="79"/>
      <c r="E1132" s="79"/>
      <c r="F1132" s="79"/>
      <c r="G1132" s="79"/>
      <c r="H1132" s="79"/>
      <c r="I1132" s="79"/>
      <c r="J1132" s="79"/>
      <c r="K1132" s="79"/>
    </row>
    <row r="1133" spans="2:11" ht="18" customHeight="1" x14ac:dyDescent="0.2">
      <c r="B1133" s="27" t="s">
        <v>468</v>
      </c>
      <c r="C1133" s="29" t="s">
        <v>50</v>
      </c>
      <c r="D1133" s="27" t="s">
        <v>51</v>
      </c>
      <c r="E1133" s="27" t="s">
        <v>2</v>
      </c>
      <c r="F1133" s="398" t="s">
        <v>849</v>
      </c>
      <c r="G1133" s="398"/>
      <c r="H1133" s="28" t="s">
        <v>52</v>
      </c>
      <c r="I1133" s="29" t="s">
        <v>53</v>
      </c>
      <c r="J1133" s="29" t="s">
        <v>54</v>
      </c>
      <c r="K1133" s="29" t="s">
        <v>3</v>
      </c>
    </row>
    <row r="1134" spans="2:11" ht="48" customHeight="1" x14ac:dyDescent="0.2">
      <c r="B1134" s="33" t="s">
        <v>850</v>
      </c>
      <c r="C1134" s="35" t="s">
        <v>469</v>
      </c>
      <c r="D1134" s="33" t="s">
        <v>72</v>
      </c>
      <c r="E1134" s="33" t="s">
        <v>470</v>
      </c>
      <c r="F1134" s="399" t="s">
        <v>1139</v>
      </c>
      <c r="G1134" s="399"/>
      <c r="H1134" s="34" t="s">
        <v>67</v>
      </c>
      <c r="I1134" s="70">
        <v>1</v>
      </c>
      <c r="J1134" s="36">
        <v>4.97</v>
      </c>
      <c r="K1134" s="36">
        <v>4.97</v>
      </c>
    </row>
    <row r="1135" spans="2:11" ht="24" customHeight="1" x14ac:dyDescent="0.2">
      <c r="B1135" s="71" t="s">
        <v>852</v>
      </c>
      <c r="C1135" s="72" t="s">
        <v>1142</v>
      </c>
      <c r="D1135" s="71" t="s">
        <v>72</v>
      </c>
      <c r="E1135" s="71" t="s">
        <v>1143</v>
      </c>
      <c r="F1135" s="400" t="s">
        <v>855</v>
      </c>
      <c r="G1135" s="400"/>
      <c r="H1135" s="73" t="s">
        <v>866</v>
      </c>
      <c r="I1135" s="74">
        <v>0.04</v>
      </c>
      <c r="J1135" s="75">
        <v>19.64</v>
      </c>
      <c r="K1135" s="75">
        <v>0.78</v>
      </c>
    </row>
    <row r="1136" spans="2:11" ht="24" customHeight="1" x14ac:dyDescent="0.2">
      <c r="B1136" s="71" t="s">
        <v>852</v>
      </c>
      <c r="C1136" s="72" t="s">
        <v>1140</v>
      </c>
      <c r="D1136" s="71" t="s">
        <v>72</v>
      </c>
      <c r="E1136" s="71" t="s">
        <v>1141</v>
      </c>
      <c r="F1136" s="400" t="s">
        <v>855</v>
      </c>
      <c r="G1136" s="400"/>
      <c r="H1136" s="73" t="s">
        <v>866</v>
      </c>
      <c r="I1136" s="74">
        <v>0.04</v>
      </c>
      <c r="J1136" s="75">
        <v>15.2</v>
      </c>
      <c r="K1136" s="75">
        <v>0.6</v>
      </c>
    </row>
    <row r="1137" spans="2:11" ht="24" customHeight="1" x14ac:dyDescent="0.2">
      <c r="B1137" s="80" t="s">
        <v>884</v>
      </c>
      <c r="C1137" s="81" t="s">
        <v>1196</v>
      </c>
      <c r="D1137" s="80" t="s">
        <v>72</v>
      </c>
      <c r="E1137" s="80" t="s">
        <v>1197</v>
      </c>
      <c r="F1137" s="401" t="s">
        <v>887</v>
      </c>
      <c r="G1137" s="401"/>
      <c r="H1137" s="82" t="s">
        <v>67</v>
      </c>
      <c r="I1137" s="83">
        <v>1</v>
      </c>
      <c r="J1137" s="84">
        <v>1.46</v>
      </c>
      <c r="K1137" s="84">
        <v>1.46</v>
      </c>
    </row>
    <row r="1138" spans="2:11" ht="24" customHeight="1" x14ac:dyDescent="0.2">
      <c r="B1138" s="80" t="s">
        <v>884</v>
      </c>
      <c r="C1138" s="81" t="s">
        <v>1214</v>
      </c>
      <c r="D1138" s="80" t="s">
        <v>72</v>
      </c>
      <c r="E1138" s="80" t="s">
        <v>1215</v>
      </c>
      <c r="F1138" s="401" t="s">
        <v>887</v>
      </c>
      <c r="G1138" s="401"/>
      <c r="H1138" s="82" t="s">
        <v>67</v>
      </c>
      <c r="I1138" s="83">
        <v>1</v>
      </c>
      <c r="J1138" s="84">
        <v>1.71</v>
      </c>
      <c r="K1138" s="84">
        <v>1.71</v>
      </c>
    </row>
    <row r="1139" spans="2:11" ht="36" customHeight="1" x14ac:dyDescent="0.2">
      <c r="B1139" s="80" t="s">
        <v>884</v>
      </c>
      <c r="C1139" s="81" t="s">
        <v>1200</v>
      </c>
      <c r="D1139" s="80" t="s">
        <v>72</v>
      </c>
      <c r="E1139" s="80" t="s">
        <v>1201</v>
      </c>
      <c r="F1139" s="401" t="s">
        <v>887</v>
      </c>
      <c r="G1139" s="401"/>
      <c r="H1139" s="82" t="s">
        <v>67</v>
      </c>
      <c r="I1139" s="83">
        <v>0.02</v>
      </c>
      <c r="J1139" s="84">
        <v>21.2</v>
      </c>
      <c r="K1139" s="84">
        <v>0.42</v>
      </c>
    </row>
    <row r="1140" spans="2:11" x14ac:dyDescent="0.2">
      <c r="B1140" s="76"/>
      <c r="C1140" s="76"/>
      <c r="D1140" s="76"/>
      <c r="E1140" s="76"/>
      <c r="F1140" s="76" t="s">
        <v>858</v>
      </c>
      <c r="G1140" s="77">
        <v>0.47873576574482918</v>
      </c>
      <c r="H1140" s="76" t="s">
        <v>859</v>
      </c>
      <c r="I1140" s="77">
        <v>0.55000000000000004</v>
      </c>
      <c r="J1140" s="76" t="s">
        <v>860</v>
      </c>
      <c r="K1140" s="77">
        <v>1.03</v>
      </c>
    </row>
    <row r="1141" spans="2:11" ht="30" customHeight="1" thickBot="1" x14ac:dyDescent="0.25">
      <c r="B1141" s="37"/>
      <c r="C1141" s="37"/>
      <c r="D1141" s="37"/>
      <c r="E1141" s="37"/>
      <c r="F1141" s="37"/>
      <c r="G1141" s="37"/>
      <c r="H1141" s="37" t="s">
        <v>861</v>
      </c>
      <c r="I1141" s="78">
        <v>11</v>
      </c>
      <c r="J1141" s="37" t="s">
        <v>862</v>
      </c>
      <c r="K1141" s="38">
        <v>54.67</v>
      </c>
    </row>
    <row r="1142" spans="2:11" ht="0.95" customHeight="1" thickTop="1" x14ac:dyDescent="0.2">
      <c r="B1142" s="79"/>
      <c r="C1142" s="79"/>
      <c r="D1142" s="79"/>
      <c r="E1142" s="79"/>
      <c r="F1142" s="79"/>
      <c r="G1142" s="79"/>
      <c r="H1142" s="79"/>
      <c r="I1142" s="79"/>
      <c r="J1142" s="79"/>
      <c r="K1142" s="79"/>
    </row>
    <row r="1143" spans="2:11" ht="18" customHeight="1" x14ac:dyDescent="0.2">
      <c r="B1143" s="27" t="s">
        <v>471</v>
      </c>
      <c r="C1143" s="29" t="s">
        <v>50</v>
      </c>
      <c r="D1143" s="27" t="s">
        <v>51</v>
      </c>
      <c r="E1143" s="27" t="s">
        <v>2</v>
      </c>
      <c r="F1143" s="398" t="s">
        <v>849</v>
      </c>
      <c r="G1143" s="398"/>
      <c r="H1143" s="28" t="s">
        <v>52</v>
      </c>
      <c r="I1143" s="29" t="s">
        <v>53</v>
      </c>
      <c r="J1143" s="29" t="s">
        <v>54</v>
      </c>
      <c r="K1143" s="29" t="s">
        <v>3</v>
      </c>
    </row>
    <row r="1144" spans="2:11" ht="36" customHeight="1" x14ac:dyDescent="0.2">
      <c r="B1144" s="33" t="s">
        <v>850</v>
      </c>
      <c r="C1144" s="35" t="s">
        <v>472</v>
      </c>
      <c r="D1144" s="33" t="s">
        <v>72</v>
      </c>
      <c r="E1144" s="33" t="s">
        <v>473</v>
      </c>
      <c r="F1144" s="399" t="s">
        <v>1139</v>
      </c>
      <c r="G1144" s="399"/>
      <c r="H1144" s="34" t="s">
        <v>67</v>
      </c>
      <c r="I1144" s="70">
        <v>1</v>
      </c>
      <c r="J1144" s="36">
        <v>10.66</v>
      </c>
      <c r="K1144" s="36">
        <v>10.66</v>
      </c>
    </row>
    <row r="1145" spans="2:11" ht="24" customHeight="1" x14ac:dyDescent="0.2">
      <c r="B1145" s="71" t="s">
        <v>852</v>
      </c>
      <c r="C1145" s="72" t="s">
        <v>1142</v>
      </c>
      <c r="D1145" s="71" t="s">
        <v>72</v>
      </c>
      <c r="E1145" s="71" t="s">
        <v>1143</v>
      </c>
      <c r="F1145" s="400" t="s">
        <v>855</v>
      </c>
      <c r="G1145" s="400"/>
      <c r="H1145" s="73" t="s">
        <v>866</v>
      </c>
      <c r="I1145" s="74">
        <v>0.06</v>
      </c>
      <c r="J1145" s="75">
        <v>19.64</v>
      </c>
      <c r="K1145" s="75">
        <v>1.17</v>
      </c>
    </row>
    <row r="1146" spans="2:11" ht="24" customHeight="1" x14ac:dyDescent="0.2">
      <c r="B1146" s="71" t="s">
        <v>852</v>
      </c>
      <c r="C1146" s="72" t="s">
        <v>1140</v>
      </c>
      <c r="D1146" s="71" t="s">
        <v>72</v>
      </c>
      <c r="E1146" s="71" t="s">
        <v>1141</v>
      </c>
      <c r="F1146" s="400" t="s">
        <v>855</v>
      </c>
      <c r="G1146" s="400"/>
      <c r="H1146" s="73" t="s">
        <v>866</v>
      </c>
      <c r="I1146" s="74">
        <v>0.06</v>
      </c>
      <c r="J1146" s="75">
        <v>15.2</v>
      </c>
      <c r="K1146" s="75">
        <v>0.91</v>
      </c>
    </row>
    <row r="1147" spans="2:11" ht="24" customHeight="1" x14ac:dyDescent="0.2">
      <c r="B1147" s="80" t="s">
        <v>884</v>
      </c>
      <c r="C1147" s="81" t="s">
        <v>1196</v>
      </c>
      <c r="D1147" s="80" t="s">
        <v>72</v>
      </c>
      <c r="E1147" s="80" t="s">
        <v>1197</v>
      </c>
      <c r="F1147" s="401" t="s">
        <v>887</v>
      </c>
      <c r="G1147" s="401"/>
      <c r="H1147" s="82" t="s">
        <v>67</v>
      </c>
      <c r="I1147" s="83">
        <v>2</v>
      </c>
      <c r="J1147" s="84">
        <v>1.46</v>
      </c>
      <c r="K1147" s="84">
        <v>2.92</v>
      </c>
    </row>
    <row r="1148" spans="2:11" ht="36" customHeight="1" x14ac:dyDescent="0.2">
      <c r="B1148" s="80" t="s">
        <v>884</v>
      </c>
      <c r="C1148" s="81" t="s">
        <v>1200</v>
      </c>
      <c r="D1148" s="80" t="s">
        <v>72</v>
      </c>
      <c r="E1148" s="80" t="s">
        <v>1201</v>
      </c>
      <c r="F1148" s="401" t="s">
        <v>887</v>
      </c>
      <c r="G1148" s="401"/>
      <c r="H1148" s="82" t="s">
        <v>67</v>
      </c>
      <c r="I1148" s="83">
        <v>0.04</v>
      </c>
      <c r="J1148" s="84">
        <v>21.2</v>
      </c>
      <c r="K1148" s="84">
        <v>0.84</v>
      </c>
    </row>
    <row r="1149" spans="2:11" ht="24" customHeight="1" x14ac:dyDescent="0.2">
      <c r="B1149" s="80" t="s">
        <v>884</v>
      </c>
      <c r="C1149" s="81" t="s">
        <v>1216</v>
      </c>
      <c r="D1149" s="80" t="s">
        <v>72</v>
      </c>
      <c r="E1149" s="80" t="s">
        <v>1217</v>
      </c>
      <c r="F1149" s="401" t="s">
        <v>887</v>
      </c>
      <c r="G1149" s="401"/>
      <c r="H1149" s="82" t="s">
        <v>67</v>
      </c>
      <c r="I1149" s="83">
        <v>1</v>
      </c>
      <c r="J1149" s="84">
        <v>4.82</v>
      </c>
      <c r="K1149" s="84">
        <v>4.82</v>
      </c>
    </row>
    <row r="1150" spans="2:11" x14ac:dyDescent="0.2">
      <c r="B1150" s="76"/>
      <c r="C1150" s="76"/>
      <c r="D1150" s="76"/>
      <c r="E1150" s="76"/>
      <c r="F1150" s="76" t="s">
        <v>858</v>
      </c>
      <c r="G1150" s="77">
        <v>0.72042760864513133</v>
      </c>
      <c r="H1150" s="76" t="s">
        <v>859</v>
      </c>
      <c r="I1150" s="77">
        <v>0.83</v>
      </c>
      <c r="J1150" s="76" t="s">
        <v>860</v>
      </c>
      <c r="K1150" s="77">
        <v>1.55</v>
      </c>
    </row>
    <row r="1151" spans="2:11" ht="30" customHeight="1" thickBot="1" x14ac:dyDescent="0.25">
      <c r="B1151" s="37"/>
      <c r="C1151" s="37"/>
      <c r="D1151" s="37"/>
      <c r="E1151" s="37"/>
      <c r="F1151" s="37"/>
      <c r="G1151" s="37"/>
      <c r="H1151" s="37" t="s">
        <v>861</v>
      </c>
      <c r="I1151" s="78">
        <v>6</v>
      </c>
      <c r="J1151" s="37" t="s">
        <v>862</v>
      </c>
      <c r="K1151" s="38">
        <v>63.96</v>
      </c>
    </row>
    <row r="1152" spans="2:11" ht="0.95" customHeight="1" thickTop="1" x14ac:dyDescent="0.2">
      <c r="B1152" s="79"/>
      <c r="C1152" s="79"/>
      <c r="D1152" s="79"/>
      <c r="E1152" s="79"/>
      <c r="F1152" s="79"/>
      <c r="G1152" s="79"/>
      <c r="H1152" s="79"/>
      <c r="I1152" s="79"/>
      <c r="J1152" s="79"/>
      <c r="K1152" s="79"/>
    </row>
    <row r="1153" spans="2:11" ht="24" customHeight="1" x14ac:dyDescent="0.2">
      <c r="B1153" s="30" t="s">
        <v>474</v>
      </c>
      <c r="C1153" s="30"/>
      <c r="D1153" s="30"/>
      <c r="E1153" s="30" t="s">
        <v>475</v>
      </c>
      <c r="F1153" s="30"/>
      <c r="G1153" s="397"/>
      <c r="H1153" s="397"/>
      <c r="I1153" s="31"/>
      <c r="J1153" s="30"/>
      <c r="K1153" s="32">
        <v>1232.18</v>
      </c>
    </row>
    <row r="1154" spans="2:11" ht="18" customHeight="1" x14ac:dyDescent="0.2">
      <c r="B1154" s="27" t="s">
        <v>476</v>
      </c>
      <c r="C1154" s="29" t="s">
        <v>50</v>
      </c>
      <c r="D1154" s="27" t="s">
        <v>51</v>
      </c>
      <c r="E1154" s="27" t="s">
        <v>2</v>
      </c>
      <c r="F1154" s="398" t="s">
        <v>849</v>
      </c>
      <c r="G1154" s="398"/>
      <c r="H1154" s="28" t="s">
        <v>52</v>
      </c>
      <c r="I1154" s="29" t="s">
        <v>53</v>
      </c>
      <c r="J1154" s="29" t="s">
        <v>54</v>
      </c>
      <c r="K1154" s="29" t="s">
        <v>3</v>
      </c>
    </row>
    <row r="1155" spans="2:11" ht="60" customHeight="1" x14ac:dyDescent="0.2">
      <c r="B1155" s="33" t="s">
        <v>850</v>
      </c>
      <c r="C1155" s="35" t="s">
        <v>477</v>
      </c>
      <c r="D1155" s="33" t="s">
        <v>72</v>
      </c>
      <c r="E1155" s="33" t="s">
        <v>478</v>
      </c>
      <c r="F1155" s="399" t="s">
        <v>1139</v>
      </c>
      <c r="G1155" s="399"/>
      <c r="H1155" s="34" t="s">
        <v>67</v>
      </c>
      <c r="I1155" s="70">
        <v>1</v>
      </c>
      <c r="J1155" s="36">
        <v>113.34</v>
      </c>
      <c r="K1155" s="36">
        <v>113.34</v>
      </c>
    </row>
    <row r="1156" spans="2:11" ht="24" customHeight="1" x14ac:dyDescent="0.2">
      <c r="B1156" s="71" t="s">
        <v>852</v>
      </c>
      <c r="C1156" s="72" t="s">
        <v>1142</v>
      </c>
      <c r="D1156" s="71" t="s">
        <v>72</v>
      </c>
      <c r="E1156" s="71" t="s">
        <v>1143</v>
      </c>
      <c r="F1156" s="400" t="s">
        <v>855</v>
      </c>
      <c r="G1156" s="400"/>
      <c r="H1156" s="73" t="s">
        <v>866</v>
      </c>
      <c r="I1156" s="74">
        <v>0.78900000000000003</v>
      </c>
      <c r="J1156" s="75">
        <v>19.64</v>
      </c>
      <c r="K1156" s="75">
        <v>15.49</v>
      </c>
    </row>
    <row r="1157" spans="2:11" ht="24" customHeight="1" x14ac:dyDescent="0.2">
      <c r="B1157" s="71" t="s">
        <v>852</v>
      </c>
      <c r="C1157" s="72" t="s">
        <v>1140</v>
      </c>
      <c r="D1157" s="71" t="s">
        <v>72</v>
      </c>
      <c r="E1157" s="71" t="s">
        <v>1141</v>
      </c>
      <c r="F1157" s="400" t="s">
        <v>855</v>
      </c>
      <c r="G1157" s="400"/>
      <c r="H1157" s="73" t="s">
        <v>866</v>
      </c>
      <c r="I1157" s="74">
        <v>0.78900000000000003</v>
      </c>
      <c r="J1157" s="75">
        <v>15.2</v>
      </c>
      <c r="K1157" s="75">
        <v>11.99</v>
      </c>
    </row>
    <row r="1158" spans="2:11" ht="24" customHeight="1" x14ac:dyDescent="0.2">
      <c r="B1158" s="80" t="s">
        <v>884</v>
      </c>
      <c r="C1158" s="81" t="s">
        <v>1218</v>
      </c>
      <c r="D1158" s="80" t="s">
        <v>72</v>
      </c>
      <c r="E1158" s="80" t="s">
        <v>1219</v>
      </c>
      <c r="F1158" s="401" t="s">
        <v>887</v>
      </c>
      <c r="G1158" s="401"/>
      <c r="H1158" s="82" t="s">
        <v>67</v>
      </c>
      <c r="I1158" s="83">
        <v>1.9E-2</v>
      </c>
      <c r="J1158" s="84">
        <v>12.76</v>
      </c>
      <c r="K1158" s="84">
        <v>0.24</v>
      </c>
    </row>
    <row r="1159" spans="2:11" ht="24" customHeight="1" x14ac:dyDescent="0.2">
      <c r="B1159" s="80" t="s">
        <v>884</v>
      </c>
      <c r="C1159" s="81" t="s">
        <v>1220</v>
      </c>
      <c r="D1159" s="80" t="s">
        <v>72</v>
      </c>
      <c r="E1159" s="80" t="s">
        <v>1221</v>
      </c>
      <c r="F1159" s="401" t="s">
        <v>887</v>
      </c>
      <c r="G1159" s="401"/>
      <c r="H1159" s="82" t="s">
        <v>67</v>
      </c>
      <c r="I1159" s="83">
        <v>1</v>
      </c>
      <c r="J1159" s="84">
        <v>85.62</v>
      </c>
      <c r="K1159" s="84">
        <v>85.62</v>
      </c>
    </row>
    <row r="1160" spans="2:11" x14ac:dyDescent="0.2">
      <c r="B1160" s="76"/>
      <c r="C1160" s="76"/>
      <c r="D1160" s="76"/>
      <c r="E1160" s="76"/>
      <c r="F1160" s="76" t="s">
        <v>858</v>
      </c>
      <c r="G1160" s="77">
        <v>9.5468277945619331</v>
      </c>
      <c r="H1160" s="76" t="s">
        <v>859</v>
      </c>
      <c r="I1160" s="77">
        <v>10.99</v>
      </c>
      <c r="J1160" s="76" t="s">
        <v>860</v>
      </c>
      <c r="K1160" s="77">
        <v>20.54</v>
      </c>
    </row>
    <row r="1161" spans="2:11" ht="30" customHeight="1" thickBot="1" x14ac:dyDescent="0.25">
      <c r="B1161" s="37"/>
      <c r="C1161" s="37"/>
      <c r="D1161" s="37"/>
      <c r="E1161" s="37"/>
      <c r="F1161" s="37"/>
      <c r="G1161" s="37"/>
      <c r="H1161" s="37" t="s">
        <v>861</v>
      </c>
      <c r="I1161" s="78">
        <v>2</v>
      </c>
      <c r="J1161" s="37" t="s">
        <v>862</v>
      </c>
      <c r="K1161" s="38">
        <v>226.68</v>
      </c>
    </row>
    <row r="1162" spans="2:11" ht="0.95" customHeight="1" thickTop="1" x14ac:dyDescent="0.2">
      <c r="B1162" s="79"/>
      <c r="C1162" s="79"/>
      <c r="D1162" s="79"/>
      <c r="E1162" s="79"/>
      <c r="F1162" s="79"/>
      <c r="G1162" s="79"/>
      <c r="H1162" s="79"/>
      <c r="I1162" s="79"/>
      <c r="J1162" s="79"/>
      <c r="K1162" s="79"/>
    </row>
    <row r="1163" spans="2:11" ht="18" customHeight="1" x14ac:dyDescent="0.2">
      <c r="B1163" s="27" t="s">
        <v>479</v>
      </c>
      <c r="C1163" s="29" t="s">
        <v>50</v>
      </c>
      <c r="D1163" s="27" t="s">
        <v>51</v>
      </c>
      <c r="E1163" s="27" t="s">
        <v>2</v>
      </c>
      <c r="F1163" s="398" t="s">
        <v>849</v>
      </c>
      <c r="G1163" s="398"/>
      <c r="H1163" s="28" t="s">
        <v>52</v>
      </c>
      <c r="I1163" s="29" t="s">
        <v>53</v>
      </c>
      <c r="J1163" s="29" t="s">
        <v>54</v>
      </c>
      <c r="K1163" s="29" t="s">
        <v>3</v>
      </c>
    </row>
    <row r="1164" spans="2:11" ht="36" customHeight="1" x14ac:dyDescent="0.2">
      <c r="B1164" s="33" t="s">
        <v>850</v>
      </c>
      <c r="C1164" s="35" t="s">
        <v>480</v>
      </c>
      <c r="D1164" s="33" t="s">
        <v>72</v>
      </c>
      <c r="E1164" s="33" t="s">
        <v>481</v>
      </c>
      <c r="F1164" s="399" t="s">
        <v>1139</v>
      </c>
      <c r="G1164" s="399"/>
      <c r="H1164" s="34" t="s">
        <v>67</v>
      </c>
      <c r="I1164" s="70">
        <v>1</v>
      </c>
      <c r="J1164" s="36">
        <v>57.64</v>
      </c>
      <c r="K1164" s="36">
        <v>57.64</v>
      </c>
    </row>
    <row r="1165" spans="2:11" ht="24" customHeight="1" x14ac:dyDescent="0.2">
      <c r="B1165" s="71" t="s">
        <v>852</v>
      </c>
      <c r="C1165" s="72" t="s">
        <v>1142</v>
      </c>
      <c r="D1165" s="71" t="s">
        <v>72</v>
      </c>
      <c r="E1165" s="71" t="s">
        <v>1143</v>
      </c>
      <c r="F1165" s="400" t="s">
        <v>855</v>
      </c>
      <c r="G1165" s="400"/>
      <c r="H1165" s="73" t="s">
        <v>866</v>
      </c>
      <c r="I1165" s="74">
        <v>0.3</v>
      </c>
      <c r="J1165" s="75">
        <v>19.64</v>
      </c>
      <c r="K1165" s="75">
        <v>5.89</v>
      </c>
    </row>
    <row r="1166" spans="2:11" ht="24" customHeight="1" x14ac:dyDescent="0.2">
      <c r="B1166" s="71" t="s">
        <v>852</v>
      </c>
      <c r="C1166" s="72" t="s">
        <v>1140</v>
      </c>
      <c r="D1166" s="71" t="s">
        <v>72</v>
      </c>
      <c r="E1166" s="71" t="s">
        <v>1141</v>
      </c>
      <c r="F1166" s="400" t="s">
        <v>855</v>
      </c>
      <c r="G1166" s="400"/>
      <c r="H1166" s="73" t="s">
        <v>866</v>
      </c>
      <c r="I1166" s="74">
        <v>0.23</v>
      </c>
      <c r="J1166" s="75">
        <v>15.2</v>
      </c>
      <c r="K1166" s="75">
        <v>3.49</v>
      </c>
    </row>
    <row r="1167" spans="2:11" ht="24" customHeight="1" x14ac:dyDescent="0.2">
      <c r="B1167" s="80" t="s">
        <v>884</v>
      </c>
      <c r="C1167" s="81" t="s">
        <v>1218</v>
      </c>
      <c r="D1167" s="80" t="s">
        <v>72</v>
      </c>
      <c r="E1167" s="80" t="s">
        <v>1219</v>
      </c>
      <c r="F1167" s="401" t="s">
        <v>887</v>
      </c>
      <c r="G1167" s="401"/>
      <c r="H1167" s="82" t="s">
        <v>67</v>
      </c>
      <c r="I1167" s="83">
        <v>1.2999999999999999E-2</v>
      </c>
      <c r="J1167" s="84">
        <v>12.76</v>
      </c>
      <c r="K1167" s="84">
        <v>0.16</v>
      </c>
    </row>
    <row r="1168" spans="2:11" ht="24" customHeight="1" x14ac:dyDescent="0.2">
      <c r="B1168" s="80" t="s">
        <v>884</v>
      </c>
      <c r="C1168" s="81" t="s">
        <v>1222</v>
      </c>
      <c r="D1168" s="80" t="s">
        <v>72</v>
      </c>
      <c r="E1168" s="80" t="s">
        <v>1223</v>
      </c>
      <c r="F1168" s="401" t="s">
        <v>887</v>
      </c>
      <c r="G1168" s="401"/>
      <c r="H1168" s="82" t="s">
        <v>67</v>
      </c>
      <c r="I1168" s="83">
        <v>1</v>
      </c>
      <c r="J1168" s="84">
        <v>48.1</v>
      </c>
      <c r="K1168" s="84">
        <v>48.1</v>
      </c>
    </row>
    <row r="1169" spans="2:11" x14ac:dyDescent="0.2">
      <c r="B1169" s="76"/>
      <c r="C1169" s="76"/>
      <c r="D1169" s="76"/>
      <c r="E1169" s="76"/>
      <c r="F1169" s="76" t="s">
        <v>858</v>
      </c>
      <c r="G1169" s="77">
        <v>3.2767836393214038</v>
      </c>
      <c r="H1169" s="76" t="s">
        <v>859</v>
      </c>
      <c r="I1169" s="77">
        <v>3.77</v>
      </c>
      <c r="J1169" s="76" t="s">
        <v>860</v>
      </c>
      <c r="K1169" s="77">
        <v>7.05</v>
      </c>
    </row>
    <row r="1170" spans="2:11" ht="30" customHeight="1" thickBot="1" x14ac:dyDescent="0.25">
      <c r="B1170" s="37"/>
      <c r="C1170" s="37"/>
      <c r="D1170" s="37"/>
      <c r="E1170" s="37"/>
      <c r="F1170" s="37"/>
      <c r="G1170" s="37"/>
      <c r="H1170" s="37" t="s">
        <v>861</v>
      </c>
      <c r="I1170" s="78">
        <v>10</v>
      </c>
      <c r="J1170" s="37" t="s">
        <v>862</v>
      </c>
      <c r="K1170" s="38">
        <v>576.4</v>
      </c>
    </row>
    <row r="1171" spans="2:11" ht="0.95" customHeight="1" thickTop="1" x14ac:dyDescent="0.2">
      <c r="B1171" s="79"/>
      <c r="C1171" s="79"/>
      <c r="D1171" s="79"/>
      <c r="E1171" s="79"/>
      <c r="F1171" s="79"/>
      <c r="G1171" s="79"/>
      <c r="H1171" s="79"/>
      <c r="I1171" s="79"/>
      <c r="J1171" s="79"/>
      <c r="K1171" s="79"/>
    </row>
    <row r="1172" spans="2:11" ht="18" customHeight="1" x14ac:dyDescent="0.2">
      <c r="B1172" s="27" t="s">
        <v>482</v>
      </c>
      <c r="C1172" s="29" t="s">
        <v>50</v>
      </c>
      <c r="D1172" s="27" t="s">
        <v>51</v>
      </c>
      <c r="E1172" s="27" t="s">
        <v>2</v>
      </c>
      <c r="F1172" s="398" t="s">
        <v>849</v>
      </c>
      <c r="G1172" s="398"/>
      <c r="H1172" s="28" t="s">
        <v>52</v>
      </c>
      <c r="I1172" s="29" t="s">
        <v>53</v>
      </c>
      <c r="J1172" s="29" t="s">
        <v>54</v>
      </c>
      <c r="K1172" s="29" t="s">
        <v>3</v>
      </c>
    </row>
    <row r="1173" spans="2:11" ht="60" customHeight="1" x14ac:dyDescent="0.2">
      <c r="B1173" s="33" t="s">
        <v>850</v>
      </c>
      <c r="C1173" s="35" t="s">
        <v>483</v>
      </c>
      <c r="D1173" s="33" t="s">
        <v>72</v>
      </c>
      <c r="E1173" s="33" t="s">
        <v>484</v>
      </c>
      <c r="F1173" s="399" t="s">
        <v>1139</v>
      </c>
      <c r="G1173" s="399"/>
      <c r="H1173" s="34" t="s">
        <v>67</v>
      </c>
      <c r="I1173" s="70">
        <v>1</v>
      </c>
      <c r="J1173" s="36">
        <v>14.26</v>
      </c>
      <c r="K1173" s="36">
        <v>14.26</v>
      </c>
    </row>
    <row r="1174" spans="2:11" ht="24" customHeight="1" x14ac:dyDescent="0.2">
      <c r="B1174" s="71" t="s">
        <v>852</v>
      </c>
      <c r="C1174" s="72" t="s">
        <v>1142</v>
      </c>
      <c r="D1174" s="71" t="s">
        <v>72</v>
      </c>
      <c r="E1174" s="71" t="s">
        <v>1143</v>
      </c>
      <c r="F1174" s="400" t="s">
        <v>855</v>
      </c>
      <c r="G1174" s="400"/>
      <c r="H1174" s="73" t="s">
        <v>866</v>
      </c>
      <c r="I1174" s="74">
        <v>0.13600000000000001</v>
      </c>
      <c r="J1174" s="75">
        <v>19.64</v>
      </c>
      <c r="K1174" s="75">
        <v>2.67</v>
      </c>
    </row>
    <row r="1175" spans="2:11" ht="24" customHeight="1" x14ac:dyDescent="0.2">
      <c r="B1175" s="71" t="s">
        <v>852</v>
      </c>
      <c r="C1175" s="72" t="s">
        <v>1140</v>
      </c>
      <c r="D1175" s="71" t="s">
        <v>72</v>
      </c>
      <c r="E1175" s="71" t="s">
        <v>1141</v>
      </c>
      <c r="F1175" s="400" t="s">
        <v>855</v>
      </c>
      <c r="G1175" s="400"/>
      <c r="H1175" s="73" t="s">
        <v>866</v>
      </c>
      <c r="I1175" s="74">
        <v>0.13600000000000001</v>
      </c>
      <c r="J1175" s="75">
        <v>15.2</v>
      </c>
      <c r="K1175" s="75">
        <v>2.06</v>
      </c>
    </row>
    <row r="1176" spans="2:11" ht="24" customHeight="1" x14ac:dyDescent="0.2">
      <c r="B1176" s="80" t="s">
        <v>884</v>
      </c>
      <c r="C1176" s="81" t="s">
        <v>1224</v>
      </c>
      <c r="D1176" s="80" t="s">
        <v>72</v>
      </c>
      <c r="E1176" s="80" t="s">
        <v>1225</v>
      </c>
      <c r="F1176" s="401" t="s">
        <v>887</v>
      </c>
      <c r="G1176" s="401"/>
      <c r="H1176" s="82" t="s">
        <v>67</v>
      </c>
      <c r="I1176" s="83">
        <v>4.5999999999999999E-2</v>
      </c>
      <c r="J1176" s="84">
        <v>18.38</v>
      </c>
      <c r="K1176" s="84">
        <v>0.84</v>
      </c>
    </row>
    <row r="1177" spans="2:11" ht="24" customHeight="1" x14ac:dyDescent="0.2">
      <c r="B1177" s="80" t="s">
        <v>884</v>
      </c>
      <c r="C1177" s="81" t="s">
        <v>1226</v>
      </c>
      <c r="D1177" s="80" t="s">
        <v>72</v>
      </c>
      <c r="E1177" s="80" t="s">
        <v>1227</v>
      </c>
      <c r="F1177" s="401" t="s">
        <v>887</v>
      </c>
      <c r="G1177" s="401"/>
      <c r="H1177" s="82" t="s">
        <v>67</v>
      </c>
      <c r="I1177" s="83">
        <v>1</v>
      </c>
      <c r="J1177" s="84">
        <v>8.1199999999999992</v>
      </c>
      <c r="K1177" s="84">
        <v>8.1199999999999992</v>
      </c>
    </row>
    <row r="1178" spans="2:11" ht="24" customHeight="1" x14ac:dyDescent="0.2">
      <c r="B1178" s="80" t="s">
        <v>884</v>
      </c>
      <c r="C1178" s="81" t="s">
        <v>1146</v>
      </c>
      <c r="D1178" s="80" t="s">
        <v>72</v>
      </c>
      <c r="E1178" s="80" t="s">
        <v>1147</v>
      </c>
      <c r="F1178" s="401" t="s">
        <v>887</v>
      </c>
      <c r="G1178" s="401"/>
      <c r="H1178" s="82" t="s">
        <v>67</v>
      </c>
      <c r="I1178" s="83">
        <v>1.4E-2</v>
      </c>
      <c r="J1178" s="84">
        <v>1.93</v>
      </c>
      <c r="K1178" s="84">
        <v>0.02</v>
      </c>
    </row>
    <row r="1179" spans="2:11" ht="24" customHeight="1" x14ac:dyDescent="0.2">
      <c r="B1179" s="80" t="s">
        <v>884</v>
      </c>
      <c r="C1179" s="81" t="s">
        <v>1160</v>
      </c>
      <c r="D1179" s="80" t="s">
        <v>72</v>
      </c>
      <c r="E1179" s="80" t="s">
        <v>1161</v>
      </c>
      <c r="F1179" s="401" t="s">
        <v>887</v>
      </c>
      <c r="G1179" s="401"/>
      <c r="H1179" s="82" t="s">
        <v>67</v>
      </c>
      <c r="I1179" s="83">
        <v>1.0999999999999999E-2</v>
      </c>
      <c r="J1179" s="84">
        <v>50.28</v>
      </c>
      <c r="K1179" s="84">
        <v>0.55000000000000004</v>
      </c>
    </row>
    <row r="1180" spans="2:11" x14ac:dyDescent="0.2">
      <c r="B1180" s="76"/>
      <c r="C1180" s="76"/>
      <c r="D1180" s="76"/>
      <c r="E1180" s="76"/>
      <c r="F1180" s="76" t="s">
        <v>858</v>
      </c>
      <c r="G1180" s="77">
        <v>1.6407157796885894</v>
      </c>
      <c r="H1180" s="76" t="s">
        <v>859</v>
      </c>
      <c r="I1180" s="77">
        <v>1.89</v>
      </c>
      <c r="J1180" s="76" t="s">
        <v>860</v>
      </c>
      <c r="K1180" s="77">
        <v>3.53</v>
      </c>
    </row>
    <row r="1181" spans="2:11" ht="30" customHeight="1" thickBot="1" x14ac:dyDescent="0.25">
      <c r="B1181" s="37"/>
      <c r="C1181" s="37"/>
      <c r="D1181" s="37"/>
      <c r="E1181" s="37"/>
      <c r="F1181" s="37"/>
      <c r="G1181" s="37"/>
      <c r="H1181" s="37" t="s">
        <v>861</v>
      </c>
      <c r="I1181" s="78">
        <v>1</v>
      </c>
      <c r="J1181" s="37" t="s">
        <v>862</v>
      </c>
      <c r="K1181" s="38">
        <v>14.26</v>
      </c>
    </row>
    <row r="1182" spans="2:11" ht="0.95" customHeight="1" thickTop="1" x14ac:dyDescent="0.2">
      <c r="B1182" s="79"/>
      <c r="C1182" s="79"/>
      <c r="D1182" s="79"/>
      <c r="E1182" s="79"/>
      <c r="F1182" s="79"/>
      <c r="G1182" s="79"/>
      <c r="H1182" s="79"/>
      <c r="I1182" s="79"/>
      <c r="J1182" s="79"/>
      <c r="K1182" s="79"/>
    </row>
    <row r="1183" spans="2:11" ht="18" customHeight="1" x14ac:dyDescent="0.2">
      <c r="B1183" s="27" t="s">
        <v>485</v>
      </c>
      <c r="C1183" s="29" t="s">
        <v>50</v>
      </c>
      <c r="D1183" s="27" t="s">
        <v>51</v>
      </c>
      <c r="E1183" s="27" t="s">
        <v>2</v>
      </c>
      <c r="F1183" s="398" t="s">
        <v>849</v>
      </c>
      <c r="G1183" s="398"/>
      <c r="H1183" s="28" t="s">
        <v>52</v>
      </c>
      <c r="I1183" s="29" t="s">
        <v>53</v>
      </c>
      <c r="J1183" s="29" t="s">
        <v>54</v>
      </c>
      <c r="K1183" s="29" t="s">
        <v>3</v>
      </c>
    </row>
    <row r="1184" spans="2:11" ht="60" customHeight="1" x14ac:dyDescent="0.2">
      <c r="B1184" s="33" t="s">
        <v>850</v>
      </c>
      <c r="C1184" s="35" t="s">
        <v>486</v>
      </c>
      <c r="D1184" s="33" t="s">
        <v>72</v>
      </c>
      <c r="E1184" s="33" t="s">
        <v>487</v>
      </c>
      <c r="F1184" s="399" t="s">
        <v>1139</v>
      </c>
      <c r="G1184" s="399"/>
      <c r="H1184" s="34" t="s">
        <v>67</v>
      </c>
      <c r="I1184" s="70">
        <v>1</v>
      </c>
      <c r="J1184" s="36">
        <v>22.48</v>
      </c>
      <c r="K1184" s="36">
        <v>22.48</v>
      </c>
    </row>
    <row r="1185" spans="2:11" ht="24" customHeight="1" x14ac:dyDescent="0.2">
      <c r="B1185" s="71" t="s">
        <v>852</v>
      </c>
      <c r="C1185" s="72" t="s">
        <v>1142</v>
      </c>
      <c r="D1185" s="71" t="s">
        <v>72</v>
      </c>
      <c r="E1185" s="71" t="s">
        <v>1143</v>
      </c>
      <c r="F1185" s="400" t="s">
        <v>855</v>
      </c>
      <c r="G1185" s="400"/>
      <c r="H1185" s="73" t="s">
        <v>866</v>
      </c>
      <c r="I1185" s="74">
        <v>0.13600000000000001</v>
      </c>
      <c r="J1185" s="75">
        <v>19.64</v>
      </c>
      <c r="K1185" s="75">
        <v>2.67</v>
      </c>
    </row>
    <row r="1186" spans="2:11" ht="24" customHeight="1" x14ac:dyDescent="0.2">
      <c r="B1186" s="71" t="s">
        <v>852</v>
      </c>
      <c r="C1186" s="72" t="s">
        <v>1140</v>
      </c>
      <c r="D1186" s="71" t="s">
        <v>72</v>
      </c>
      <c r="E1186" s="71" t="s">
        <v>1141</v>
      </c>
      <c r="F1186" s="400" t="s">
        <v>855</v>
      </c>
      <c r="G1186" s="400"/>
      <c r="H1186" s="73" t="s">
        <v>866</v>
      </c>
      <c r="I1186" s="74">
        <v>0.13600000000000001</v>
      </c>
      <c r="J1186" s="75">
        <v>15.2</v>
      </c>
      <c r="K1186" s="75">
        <v>2.06</v>
      </c>
    </row>
    <row r="1187" spans="2:11" ht="24" customHeight="1" x14ac:dyDescent="0.2">
      <c r="B1187" s="80" t="s">
        <v>884</v>
      </c>
      <c r="C1187" s="81" t="s">
        <v>1224</v>
      </c>
      <c r="D1187" s="80" t="s">
        <v>72</v>
      </c>
      <c r="E1187" s="80" t="s">
        <v>1225</v>
      </c>
      <c r="F1187" s="401" t="s">
        <v>887</v>
      </c>
      <c r="G1187" s="401"/>
      <c r="H1187" s="82" t="s">
        <v>67</v>
      </c>
      <c r="I1187" s="83">
        <v>4.5999999999999999E-2</v>
      </c>
      <c r="J1187" s="84">
        <v>18.38</v>
      </c>
      <c r="K1187" s="84">
        <v>0.84</v>
      </c>
    </row>
    <row r="1188" spans="2:11" ht="24" customHeight="1" x14ac:dyDescent="0.2">
      <c r="B1188" s="80" t="s">
        <v>884</v>
      </c>
      <c r="C1188" s="81" t="s">
        <v>1228</v>
      </c>
      <c r="D1188" s="80" t="s">
        <v>72</v>
      </c>
      <c r="E1188" s="80" t="s">
        <v>1229</v>
      </c>
      <c r="F1188" s="401" t="s">
        <v>887</v>
      </c>
      <c r="G1188" s="401"/>
      <c r="H1188" s="82" t="s">
        <v>67</v>
      </c>
      <c r="I1188" s="83">
        <v>1</v>
      </c>
      <c r="J1188" s="84">
        <v>16.34</v>
      </c>
      <c r="K1188" s="84">
        <v>16.34</v>
      </c>
    </row>
    <row r="1189" spans="2:11" ht="24" customHeight="1" x14ac:dyDescent="0.2">
      <c r="B1189" s="80" t="s">
        <v>884</v>
      </c>
      <c r="C1189" s="81" t="s">
        <v>1146</v>
      </c>
      <c r="D1189" s="80" t="s">
        <v>72</v>
      </c>
      <c r="E1189" s="80" t="s">
        <v>1147</v>
      </c>
      <c r="F1189" s="401" t="s">
        <v>887</v>
      </c>
      <c r="G1189" s="401"/>
      <c r="H1189" s="82" t="s">
        <v>67</v>
      </c>
      <c r="I1189" s="83">
        <v>1.4E-2</v>
      </c>
      <c r="J1189" s="84">
        <v>1.93</v>
      </c>
      <c r="K1189" s="84">
        <v>0.02</v>
      </c>
    </row>
    <row r="1190" spans="2:11" ht="24" customHeight="1" x14ac:dyDescent="0.2">
      <c r="B1190" s="80" t="s">
        <v>884</v>
      </c>
      <c r="C1190" s="81" t="s">
        <v>1160</v>
      </c>
      <c r="D1190" s="80" t="s">
        <v>72</v>
      </c>
      <c r="E1190" s="80" t="s">
        <v>1161</v>
      </c>
      <c r="F1190" s="401" t="s">
        <v>887</v>
      </c>
      <c r="G1190" s="401"/>
      <c r="H1190" s="82" t="s">
        <v>67</v>
      </c>
      <c r="I1190" s="83">
        <v>1.0999999999999999E-2</v>
      </c>
      <c r="J1190" s="84">
        <v>50.28</v>
      </c>
      <c r="K1190" s="84">
        <v>0.55000000000000004</v>
      </c>
    </row>
    <row r="1191" spans="2:11" x14ac:dyDescent="0.2">
      <c r="B1191" s="76"/>
      <c r="C1191" s="76"/>
      <c r="D1191" s="76"/>
      <c r="E1191" s="76"/>
      <c r="F1191" s="76" t="s">
        <v>858</v>
      </c>
      <c r="G1191" s="77">
        <v>1.6407157796885894</v>
      </c>
      <c r="H1191" s="76" t="s">
        <v>859</v>
      </c>
      <c r="I1191" s="77">
        <v>1.89</v>
      </c>
      <c r="J1191" s="76" t="s">
        <v>860</v>
      </c>
      <c r="K1191" s="77">
        <v>3.53</v>
      </c>
    </row>
    <row r="1192" spans="2:11" ht="30" customHeight="1" thickBot="1" x14ac:dyDescent="0.25">
      <c r="B1192" s="37"/>
      <c r="C1192" s="37"/>
      <c r="D1192" s="37"/>
      <c r="E1192" s="37"/>
      <c r="F1192" s="37"/>
      <c r="G1192" s="37"/>
      <c r="H1192" s="37" t="s">
        <v>861</v>
      </c>
      <c r="I1192" s="78">
        <v>3</v>
      </c>
      <c r="J1192" s="37" t="s">
        <v>862</v>
      </c>
      <c r="K1192" s="38">
        <v>67.44</v>
      </c>
    </row>
    <row r="1193" spans="2:11" ht="0.95" customHeight="1" thickTop="1" x14ac:dyDescent="0.2">
      <c r="B1193" s="79"/>
      <c r="C1193" s="79"/>
      <c r="D1193" s="79"/>
      <c r="E1193" s="79"/>
      <c r="F1193" s="79"/>
      <c r="G1193" s="79"/>
      <c r="H1193" s="79"/>
      <c r="I1193" s="79"/>
      <c r="J1193" s="79"/>
      <c r="K1193" s="79"/>
    </row>
    <row r="1194" spans="2:11" ht="18" customHeight="1" x14ac:dyDescent="0.2">
      <c r="B1194" s="27" t="s">
        <v>488</v>
      </c>
      <c r="C1194" s="29" t="s">
        <v>50</v>
      </c>
      <c r="D1194" s="27" t="s">
        <v>51</v>
      </c>
      <c r="E1194" s="27" t="s">
        <v>2</v>
      </c>
      <c r="F1194" s="398" t="s">
        <v>849</v>
      </c>
      <c r="G1194" s="398"/>
      <c r="H1194" s="28" t="s">
        <v>52</v>
      </c>
      <c r="I1194" s="29" t="s">
        <v>53</v>
      </c>
      <c r="J1194" s="29" t="s">
        <v>54</v>
      </c>
      <c r="K1194" s="29" t="s">
        <v>3</v>
      </c>
    </row>
    <row r="1195" spans="2:11" ht="36" customHeight="1" x14ac:dyDescent="0.2">
      <c r="B1195" s="33" t="s">
        <v>850</v>
      </c>
      <c r="C1195" s="35" t="s">
        <v>489</v>
      </c>
      <c r="D1195" s="33" t="s">
        <v>72</v>
      </c>
      <c r="E1195" s="33" t="s">
        <v>490</v>
      </c>
      <c r="F1195" s="399" t="s">
        <v>1139</v>
      </c>
      <c r="G1195" s="399"/>
      <c r="H1195" s="34" t="s">
        <v>67</v>
      </c>
      <c r="I1195" s="70">
        <v>1</v>
      </c>
      <c r="J1195" s="36">
        <v>2.93</v>
      </c>
      <c r="K1195" s="36">
        <v>2.93</v>
      </c>
    </row>
    <row r="1196" spans="2:11" ht="24" customHeight="1" x14ac:dyDescent="0.2">
      <c r="B1196" s="71" t="s">
        <v>852</v>
      </c>
      <c r="C1196" s="72" t="s">
        <v>1142</v>
      </c>
      <c r="D1196" s="71" t="s">
        <v>72</v>
      </c>
      <c r="E1196" s="71" t="s">
        <v>1143</v>
      </c>
      <c r="F1196" s="400" t="s">
        <v>855</v>
      </c>
      <c r="G1196" s="400"/>
      <c r="H1196" s="73" t="s">
        <v>866</v>
      </c>
      <c r="I1196" s="74">
        <v>0.04</v>
      </c>
      <c r="J1196" s="75">
        <v>19.64</v>
      </c>
      <c r="K1196" s="75">
        <v>0.78</v>
      </c>
    </row>
    <row r="1197" spans="2:11" ht="24" customHeight="1" x14ac:dyDescent="0.2">
      <c r="B1197" s="71" t="s">
        <v>852</v>
      </c>
      <c r="C1197" s="72" t="s">
        <v>1140</v>
      </c>
      <c r="D1197" s="71" t="s">
        <v>72</v>
      </c>
      <c r="E1197" s="71" t="s">
        <v>1141</v>
      </c>
      <c r="F1197" s="400" t="s">
        <v>855</v>
      </c>
      <c r="G1197" s="400"/>
      <c r="H1197" s="73" t="s">
        <v>866</v>
      </c>
      <c r="I1197" s="74">
        <v>0.04</v>
      </c>
      <c r="J1197" s="75">
        <v>15.2</v>
      </c>
      <c r="K1197" s="75">
        <v>0.6</v>
      </c>
    </row>
    <row r="1198" spans="2:11" ht="24" customHeight="1" x14ac:dyDescent="0.2">
      <c r="B1198" s="80" t="s">
        <v>884</v>
      </c>
      <c r="C1198" s="81" t="s">
        <v>1230</v>
      </c>
      <c r="D1198" s="80" t="s">
        <v>72</v>
      </c>
      <c r="E1198" s="80" t="s">
        <v>1231</v>
      </c>
      <c r="F1198" s="401" t="s">
        <v>887</v>
      </c>
      <c r="G1198" s="401"/>
      <c r="H1198" s="82" t="s">
        <v>67</v>
      </c>
      <c r="I1198" s="83">
        <v>1</v>
      </c>
      <c r="J1198" s="84">
        <v>0.73</v>
      </c>
      <c r="K1198" s="84">
        <v>0.73</v>
      </c>
    </row>
    <row r="1199" spans="2:11" ht="24" customHeight="1" x14ac:dyDescent="0.2">
      <c r="B1199" s="80" t="s">
        <v>884</v>
      </c>
      <c r="C1199" s="81" t="s">
        <v>1158</v>
      </c>
      <c r="D1199" s="80" t="s">
        <v>72</v>
      </c>
      <c r="E1199" s="80" t="s">
        <v>1159</v>
      </c>
      <c r="F1199" s="401" t="s">
        <v>887</v>
      </c>
      <c r="G1199" s="401"/>
      <c r="H1199" s="82" t="s">
        <v>67</v>
      </c>
      <c r="I1199" s="83">
        <v>7.0000000000000001E-3</v>
      </c>
      <c r="J1199" s="84">
        <v>57.9</v>
      </c>
      <c r="K1199" s="84">
        <v>0.4</v>
      </c>
    </row>
    <row r="1200" spans="2:11" ht="24" customHeight="1" x14ac:dyDescent="0.2">
      <c r="B1200" s="80" t="s">
        <v>884</v>
      </c>
      <c r="C1200" s="81" t="s">
        <v>1146</v>
      </c>
      <c r="D1200" s="80" t="s">
        <v>72</v>
      </c>
      <c r="E1200" s="80" t="s">
        <v>1147</v>
      </c>
      <c r="F1200" s="401" t="s">
        <v>887</v>
      </c>
      <c r="G1200" s="401"/>
      <c r="H1200" s="82" t="s">
        <v>67</v>
      </c>
      <c r="I1200" s="83">
        <v>1.2999999999999999E-2</v>
      </c>
      <c r="J1200" s="84">
        <v>1.93</v>
      </c>
      <c r="K1200" s="84">
        <v>0.02</v>
      </c>
    </row>
    <row r="1201" spans="2:11" ht="24" customHeight="1" x14ac:dyDescent="0.2">
      <c r="B1201" s="80" t="s">
        <v>884</v>
      </c>
      <c r="C1201" s="81" t="s">
        <v>1160</v>
      </c>
      <c r="D1201" s="80" t="s">
        <v>72</v>
      </c>
      <c r="E1201" s="80" t="s">
        <v>1161</v>
      </c>
      <c r="F1201" s="401" t="s">
        <v>887</v>
      </c>
      <c r="G1201" s="401"/>
      <c r="H1201" s="82" t="s">
        <v>67</v>
      </c>
      <c r="I1201" s="83">
        <v>8.0000000000000002E-3</v>
      </c>
      <c r="J1201" s="84">
        <v>50.28</v>
      </c>
      <c r="K1201" s="84">
        <v>0.4</v>
      </c>
    </row>
    <row r="1202" spans="2:11" x14ac:dyDescent="0.2">
      <c r="B1202" s="76"/>
      <c r="C1202" s="76"/>
      <c r="D1202" s="76"/>
      <c r="E1202" s="76"/>
      <c r="F1202" s="76" t="s">
        <v>858</v>
      </c>
      <c r="G1202" s="77">
        <v>0.47873576574482918</v>
      </c>
      <c r="H1202" s="76" t="s">
        <v>859</v>
      </c>
      <c r="I1202" s="77">
        <v>0.55000000000000004</v>
      </c>
      <c r="J1202" s="76" t="s">
        <v>860</v>
      </c>
      <c r="K1202" s="77">
        <v>1.03</v>
      </c>
    </row>
    <row r="1203" spans="2:11" ht="30" customHeight="1" thickBot="1" x14ac:dyDescent="0.25">
      <c r="B1203" s="37"/>
      <c r="C1203" s="37"/>
      <c r="D1203" s="37"/>
      <c r="E1203" s="37"/>
      <c r="F1203" s="37"/>
      <c r="G1203" s="37"/>
      <c r="H1203" s="37" t="s">
        <v>861</v>
      </c>
      <c r="I1203" s="78">
        <v>20</v>
      </c>
      <c r="J1203" s="37" t="s">
        <v>862</v>
      </c>
      <c r="K1203" s="38">
        <v>58.6</v>
      </c>
    </row>
    <row r="1204" spans="2:11" ht="0.95" customHeight="1" thickTop="1" x14ac:dyDescent="0.2">
      <c r="B1204" s="79"/>
      <c r="C1204" s="79"/>
      <c r="D1204" s="79"/>
      <c r="E1204" s="79"/>
      <c r="F1204" s="79"/>
      <c r="G1204" s="79"/>
      <c r="H1204" s="79"/>
      <c r="I1204" s="79"/>
      <c r="J1204" s="79"/>
      <c r="K1204" s="79"/>
    </row>
    <row r="1205" spans="2:11" ht="18" customHeight="1" x14ac:dyDescent="0.2">
      <c r="B1205" s="27" t="s">
        <v>491</v>
      </c>
      <c r="C1205" s="29" t="s">
        <v>50</v>
      </c>
      <c r="D1205" s="27" t="s">
        <v>51</v>
      </c>
      <c r="E1205" s="27" t="s">
        <v>2</v>
      </c>
      <c r="F1205" s="398" t="s">
        <v>849</v>
      </c>
      <c r="G1205" s="398"/>
      <c r="H1205" s="28" t="s">
        <v>52</v>
      </c>
      <c r="I1205" s="29" t="s">
        <v>53</v>
      </c>
      <c r="J1205" s="29" t="s">
        <v>54</v>
      </c>
      <c r="K1205" s="29" t="s">
        <v>3</v>
      </c>
    </row>
    <row r="1206" spans="2:11" ht="48" customHeight="1" x14ac:dyDescent="0.2">
      <c r="B1206" s="33" t="s">
        <v>850</v>
      </c>
      <c r="C1206" s="35" t="s">
        <v>492</v>
      </c>
      <c r="D1206" s="33" t="s">
        <v>72</v>
      </c>
      <c r="E1206" s="33" t="s">
        <v>493</v>
      </c>
      <c r="F1206" s="399" t="s">
        <v>1139</v>
      </c>
      <c r="G1206" s="399"/>
      <c r="H1206" s="34" t="s">
        <v>67</v>
      </c>
      <c r="I1206" s="70">
        <v>1</v>
      </c>
      <c r="J1206" s="36">
        <v>8.3800000000000008</v>
      </c>
      <c r="K1206" s="36">
        <v>8.3800000000000008</v>
      </c>
    </row>
    <row r="1207" spans="2:11" ht="24" customHeight="1" x14ac:dyDescent="0.2">
      <c r="B1207" s="71" t="s">
        <v>852</v>
      </c>
      <c r="C1207" s="72" t="s">
        <v>1140</v>
      </c>
      <c r="D1207" s="71" t="s">
        <v>72</v>
      </c>
      <c r="E1207" s="71" t="s">
        <v>1141</v>
      </c>
      <c r="F1207" s="400" t="s">
        <v>855</v>
      </c>
      <c r="G1207" s="400"/>
      <c r="H1207" s="73" t="s">
        <v>866</v>
      </c>
      <c r="I1207" s="74">
        <v>7.1999999999999995E-2</v>
      </c>
      <c r="J1207" s="75">
        <v>15.2</v>
      </c>
      <c r="K1207" s="75">
        <v>1.0900000000000001</v>
      </c>
    </row>
    <row r="1208" spans="2:11" ht="24" customHeight="1" x14ac:dyDescent="0.2">
      <c r="B1208" s="71" t="s">
        <v>852</v>
      </c>
      <c r="C1208" s="72" t="s">
        <v>1142</v>
      </c>
      <c r="D1208" s="71" t="s">
        <v>72</v>
      </c>
      <c r="E1208" s="71" t="s">
        <v>1143</v>
      </c>
      <c r="F1208" s="400" t="s">
        <v>855</v>
      </c>
      <c r="G1208" s="400"/>
      <c r="H1208" s="73" t="s">
        <v>866</v>
      </c>
      <c r="I1208" s="74">
        <v>7.1999999999999995E-2</v>
      </c>
      <c r="J1208" s="75">
        <v>19.64</v>
      </c>
      <c r="K1208" s="75">
        <v>1.41</v>
      </c>
    </row>
    <row r="1209" spans="2:11" ht="24" customHeight="1" x14ac:dyDescent="0.2">
      <c r="B1209" s="80" t="s">
        <v>884</v>
      </c>
      <c r="C1209" s="81" t="s">
        <v>1158</v>
      </c>
      <c r="D1209" s="80" t="s">
        <v>72</v>
      </c>
      <c r="E1209" s="80" t="s">
        <v>1159</v>
      </c>
      <c r="F1209" s="401" t="s">
        <v>887</v>
      </c>
      <c r="G1209" s="401"/>
      <c r="H1209" s="82" t="s">
        <v>67</v>
      </c>
      <c r="I1209" s="83">
        <v>1.7999999999999999E-2</v>
      </c>
      <c r="J1209" s="84">
        <v>57.9</v>
      </c>
      <c r="K1209" s="84">
        <v>1.04</v>
      </c>
    </row>
    <row r="1210" spans="2:11" ht="24" customHeight="1" x14ac:dyDescent="0.2">
      <c r="B1210" s="80" t="s">
        <v>884</v>
      </c>
      <c r="C1210" s="81" t="s">
        <v>1232</v>
      </c>
      <c r="D1210" s="80" t="s">
        <v>72</v>
      </c>
      <c r="E1210" s="80" t="s">
        <v>1233</v>
      </c>
      <c r="F1210" s="401" t="s">
        <v>887</v>
      </c>
      <c r="G1210" s="401"/>
      <c r="H1210" s="82" t="s">
        <v>67</v>
      </c>
      <c r="I1210" s="83">
        <v>1</v>
      </c>
      <c r="J1210" s="84">
        <v>3.7</v>
      </c>
      <c r="K1210" s="84">
        <v>3.7</v>
      </c>
    </row>
    <row r="1211" spans="2:11" ht="24" customHeight="1" x14ac:dyDescent="0.2">
      <c r="B1211" s="80" t="s">
        <v>884</v>
      </c>
      <c r="C1211" s="81" t="s">
        <v>1146</v>
      </c>
      <c r="D1211" s="80" t="s">
        <v>72</v>
      </c>
      <c r="E1211" s="80" t="s">
        <v>1147</v>
      </c>
      <c r="F1211" s="401" t="s">
        <v>887</v>
      </c>
      <c r="G1211" s="401"/>
      <c r="H1211" s="82" t="s">
        <v>67</v>
      </c>
      <c r="I1211" s="83">
        <v>2.4E-2</v>
      </c>
      <c r="J1211" s="84">
        <v>1.93</v>
      </c>
      <c r="K1211" s="84">
        <v>0.04</v>
      </c>
    </row>
    <row r="1212" spans="2:11" ht="24" customHeight="1" x14ac:dyDescent="0.2">
      <c r="B1212" s="80" t="s">
        <v>884</v>
      </c>
      <c r="C1212" s="81" t="s">
        <v>1160</v>
      </c>
      <c r="D1212" s="80" t="s">
        <v>72</v>
      </c>
      <c r="E1212" s="80" t="s">
        <v>1161</v>
      </c>
      <c r="F1212" s="401" t="s">
        <v>887</v>
      </c>
      <c r="G1212" s="401"/>
      <c r="H1212" s="82" t="s">
        <v>67</v>
      </c>
      <c r="I1212" s="83">
        <v>2.1999999999999999E-2</v>
      </c>
      <c r="J1212" s="84">
        <v>50.28</v>
      </c>
      <c r="K1212" s="84">
        <v>1.1000000000000001</v>
      </c>
    </row>
    <row r="1213" spans="2:11" x14ac:dyDescent="0.2">
      <c r="B1213" s="76"/>
      <c r="C1213" s="76"/>
      <c r="D1213" s="76"/>
      <c r="E1213" s="76"/>
      <c r="F1213" s="76" t="s">
        <v>858</v>
      </c>
      <c r="G1213" s="77">
        <v>0.86451313037415756</v>
      </c>
      <c r="H1213" s="76" t="s">
        <v>859</v>
      </c>
      <c r="I1213" s="77">
        <v>1</v>
      </c>
      <c r="J1213" s="76" t="s">
        <v>860</v>
      </c>
      <c r="K1213" s="77">
        <v>1.86</v>
      </c>
    </row>
    <row r="1214" spans="2:11" ht="30" customHeight="1" thickBot="1" x14ac:dyDescent="0.25">
      <c r="B1214" s="37"/>
      <c r="C1214" s="37"/>
      <c r="D1214" s="37"/>
      <c r="E1214" s="37"/>
      <c r="F1214" s="37"/>
      <c r="G1214" s="37"/>
      <c r="H1214" s="37" t="s">
        <v>861</v>
      </c>
      <c r="I1214" s="78">
        <v>4</v>
      </c>
      <c r="J1214" s="37" t="s">
        <v>862</v>
      </c>
      <c r="K1214" s="38">
        <v>33.520000000000003</v>
      </c>
    </row>
    <row r="1215" spans="2:11" ht="0.95" customHeight="1" thickTop="1" x14ac:dyDescent="0.2">
      <c r="B1215" s="79"/>
      <c r="C1215" s="79"/>
      <c r="D1215" s="79"/>
      <c r="E1215" s="79"/>
      <c r="F1215" s="79"/>
      <c r="G1215" s="79"/>
      <c r="H1215" s="79"/>
      <c r="I1215" s="79"/>
      <c r="J1215" s="79"/>
      <c r="K1215" s="79"/>
    </row>
    <row r="1216" spans="2:11" ht="18" customHeight="1" x14ac:dyDescent="0.2">
      <c r="B1216" s="27" t="s">
        <v>494</v>
      </c>
      <c r="C1216" s="29" t="s">
        <v>50</v>
      </c>
      <c r="D1216" s="27" t="s">
        <v>51</v>
      </c>
      <c r="E1216" s="27" t="s">
        <v>2</v>
      </c>
      <c r="F1216" s="398" t="s">
        <v>849</v>
      </c>
      <c r="G1216" s="398"/>
      <c r="H1216" s="28" t="s">
        <v>52</v>
      </c>
      <c r="I1216" s="29" t="s">
        <v>53</v>
      </c>
      <c r="J1216" s="29" t="s">
        <v>54</v>
      </c>
      <c r="K1216" s="29" t="s">
        <v>3</v>
      </c>
    </row>
    <row r="1217" spans="2:11" ht="36" customHeight="1" x14ac:dyDescent="0.2">
      <c r="B1217" s="33" t="s">
        <v>850</v>
      </c>
      <c r="C1217" s="35" t="s">
        <v>495</v>
      </c>
      <c r="D1217" s="33" t="s">
        <v>72</v>
      </c>
      <c r="E1217" s="33" t="s">
        <v>496</v>
      </c>
      <c r="F1217" s="399" t="s">
        <v>1139</v>
      </c>
      <c r="G1217" s="399"/>
      <c r="H1217" s="34" t="s">
        <v>67</v>
      </c>
      <c r="I1217" s="70">
        <v>1</v>
      </c>
      <c r="J1217" s="36">
        <v>54.9</v>
      </c>
      <c r="K1217" s="36">
        <v>54.9</v>
      </c>
    </row>
    <row r="1218" spans="2:11" ht="24" customHeight="1" x14ac:dyDescent="0.2">
      <c r="B1218" s="71" t="s">
        <v>852</v>
      </c>
      <c r="C1218" s="72" t="s">
        <v>1140</v>
      </c>
      <c r="D1218" s="71" t="s">
        <v>72</v>
      </c>
      <c r="E1218" s="71" t="s">
        <v>1141</v>
      </c>
      <c r="F1218" s="400" t="s">
        <v>855</v>
      </c>
      <c r="G1218" s="400"/>
      <c r="H1218" s="73" t="s">
        <v>866</v>
      </c>
      <c r="I1218" s="74">
        <v>0.23</v>
      </c>
      <c r="J1218" s="75">
        <v>15.2</v>
      </c>
      <c r="K1218" s="75">
        <v>3.49</v>
      </c>
    </row>
    <row r="1219" spans="2:11" ht="24" customHeight="1" x14ac:dyDescent="0.2">
      <c r="B1219" s="71" t="s">
        <v>852</v>
      </c>
      <c r="C1219" s="72" t="s">
        <v>1142</v>
      </c>
      <c r="D1219" s="71" t="s">
        <v>72</v>
      </c>
      <c r="E1219" s="71" t="s">
        <v>1143</v>
      </c>
      <c r="F1219" s="400" t="s">
        <v>855</v>
      </c>
      <c r="G1219" s="400"/>
      <c r="H1219" s="73" t="s">
        <v>866</v>
      </c>
      <c r="I1219" s="74">
        <v>0.3</v>
      </c>
      <c r="J1219" s="75">
        <v>19.64</v>
      </c>
      <c r="K1219" s="75">
        <v>5.89</v>
      </c>
    </row>
    <row r="1220" spans="2:11" ht="24" customHeight="1" x14ac:dyDescent="0.2">
      <c r="B1220" s="80" t="s">
        <v>884</v>
      </c>
      <c r="C1220" s="81" t="s">
        <v>1218</v>
      </c>
      <c r="D1220" s="80" t="s">
        <v>72</v>
      </c>
      <c r="E1220" s="80" t="s">
        <v>1219</v>
      </c>
      <c r="F1220" s="401" t="s">
        <v>887</v>
      </c>
      <c r="G1220" s="401"/>
      <c r="H1220" s="82" t="s">
        <v>67</v>
      </c>
      <c r="I1220" s="83">
        <v>1.2999999999999999E-2</v>
      </c>
      <c r="J1220" s="84">
        <v>12.76</v>
      </c>
      <c r="K1220" s="84">
        <v>0.16</v>
      </c>
    </row>
    <row r="1221" spans="2:11" ht="24" customHeight="1" x14ac:dyDescent="0.2">
      <c r="B1221" s="80" t="s">
        <v>884</v>
      </c>
      <c r="C1221" s="81" t="s">
        <v>1234</v>
      </c>
      <c r="D1221" s="80" t="s">
        <v>72</v>
      </c>
      <c r="E1221" s="80" t="s">
        <v>1235</v>
      </c>
      <c r="F1221" s="401" t="s">
        <v>887</v>
      </c>
      <c r="G1221" s="401"/>
      <c r="H1221" s="82" t="s">
        <v>67</v>
      </c>
      <c r="I1221" s="83">
        <v>1</v>
      </c>
      <c r="J1221" s="84">
        <v>45.36</v>
      </c>
      <c r="K1221" s="84">
        <v>45.36</v>
      </c>
    </row>
    <row r="1222" spans="2:11" x14ac:dyDescent="0.2">
      <c r="B1222" s="76"/>
      <c r="C1222" s="76"/>
      <c r="D1222" s="76"/>
      <c r="E1222" s="76"/>
      <c r="F1222" s="76" t="s">
        <v>858</v>
      </c>
      <c r="G1222" s="77">
        <v>3.2767836393214038</v>
      </c>
      <c r="H1222" s="76" t="s">
        <v>859</v>
      </c>
      <c r="I1222" s="77">
        <v>3.77</v>
      </c>
      <c r="J1222" s="76" t="s">
        <v>860</v>
      </c>
      <c r="K1222" s="77">
        <v>7.05</v>
      </c>
    </row>
    <row r="1223" spans="2:11" ht="30" customHeight="1" thickBot="1" x14ac:dyDescent="0.25">
      <c r="B1223" s="37"/>
      <c r="C1223" s="37"/>
      <c r="D1223" s="37"/>
      <c r="E1223" s="37"/>
      <c r="F1223" s="37"/>
      <c r="G1223" s="37"/>
      <c r="H1223" s="37" t="s">
        <v>861</v>
      </c>
      <c r="I1223" s="78">
        <v>4</v>
      </c>
      <c r="J1223" s="37" t="s">
        <v>862</v>
      </c>
      <c r="K1223" s="38">
        <v>219.6</v>
      </c>
    </row>
    <row r="1224" spans="2:11" ht="0.95" customHeight="1" thickTop="1" x14ac:dyDescent="0.2">
      <c r="B1224" s="79"/>
      <c r="C1224" s="79"/>
      <c r="D1224" s="79"/>
      <c r="E1224" s="79"/>
      <c r="F1224" s="79"/>
      <c r="G1224" s="79"/>
      <c r="H1224" s="79"/>
      <c r="I1224" s="79"/>
      <c r="J1224" s="79"/>
      <c r="K1224" s="79"/>
    </row>
    <row r="1225" spans="2:11" ht="18" customHeight="1" x14ac:dyDescent="0.2">
      <c r="B1225" s="27" t="s">
        <v>497</v>
      </c>
      <c r="C1225" s="29" t="s">
        <v>50</v>
      </c>
      <c r="D1225" s="27" t="s">
        <v>51</v>
      </c>
      <c r="E1225" s="27" t="s">
        <v>2</v>
      </c>
      <c r="F1225" s="398" t="s">
        <v>849</v>
      </c>
      <c r="G1225" s="398"/>
      <c r="H1225" s="28" t="s">
        <v>52</v>
      </c>
      <c r="I1225" s="29" t="s">
        <v>53</v>
      </c>
      <c r="J1225" s="29" t="s">
        <v>54</v>
      </c>
      <c r="K1225" s="29" t="s">
        <v>3</v>
      </c>
    </row>
    <row r="1226" spans="2:11" ht="24" customHeight="1" x14ac:dyDescent="0.2">
      <c r="B1226" s="33" t="s">
        <v>850</v>
      </c>
      <c r="C1226" s="35" t="s">
        <v>498</v>
      </c>
      <c r="D1226" s="33" t="s">
        <v>72</v>
      </c>
      <c r="E1226" s="33" t="s">
        <v>499</v>
      </c>
      <c r="F1226" s="399" t="s">
        <v>1139</v>
      </c>
      <c r="G1226" s="399"/>
      <c r="H1226" s="34" t="s">
        <v>67</v>
      </c>
      <c r="I1226" s="70">
        <v>1</v>
      </c>
      <c r="J1226" s="36">
        <v>17.84</v>
      </c>
      <c r="K1226" s="36">
        <v>17.84</v>
      </c>
    </row>
    <row r="1227" spans="2:11" ht="24" customHeight="1" x14ac:dyDescent="0.2">
      <c r="B1227" s="71" t="s">
        <v>852</v>
      </c>
      <c r="C1227" s="72" t="s">
        <v>1142</v>
      </c>
      <c r="D1227" s="71" t="s">
        <v>72</v>
      </c>
      <c r="E1227" s="71" t="s">
        <v>1143</v>
      </c>
      <c r="F1227" s="400" t="s">
        <v>855</v>
      </c>
      <c r="G1227" s="400"/>
      <c r="H1227" s="73" t="s">
        <v>866</v>
      </c>
      <c r="I1227" s="74">
        <v>0.13469999999999999</v>
      </c>
      <c r="J1227" s="75">
        <v>19.64</v>
      </c>
      <c r="K1227" s="75">
        <v>2.64</v>
      </c>
    </row>
    <row r="1228" spans="2:11" ht="24" customHeight="1" x14ac:dyDescent="0.2">
      <c r="B1228" s="71" t="s">
        <v>852</v>
      </c>
      <c r="C1228" s="72" t="s">
        <v>1140</v>
      </c>
      <c r="D1228" s="71" t="s">
        <v>72</v>
      </c>
      <c r="E1228" s="71" t="s">
        <v>1141</v>
      </c>
      <c r="F1228" s="400" t="s">
        <v>855</v>
      </c>
      <c r="G1228" s="400"/>
      <c r="H1228" s="73" t="s">
        <v>866</v>
      </c>
      <c r="I1228" s="74">
        <v>0.13469999999999999</v>
      </c>
      <c r="J1228" s="75">
        <v>15.2</v>
      </c>
      <c r="K1228" s="75">
        <v>2.04</v>
      </c>
    </row>
    <row r="1229" spans="2:11" ht="24" customHeight="1" x14ac:dyDescent="0.2">
      <c r="B1229" s="80" t="s">
        <v>884</v>
      </c>
      <c r="C1229" s="81" t="s">
        <v>1218</v>
      </c>
      <c r="D1229" s="80" t="s">
        <v>72</v>
      </c>
      <c r="E1229" s="80" t="s">
        <v>1219</v>
      </c>
      <c r="F1229" s="401" t="s">
        <v>887</v>
      </c>
      <c r="G1229" s="401"/>
      <c r="H1229" s="82" t="s">
        <v>67</v>
      </c>
      <c r="I1229" s="83">
        <v>4.7000000000000002E-3</v>
      </c>
      <c r="J1229" s="84">
        <v>12.76</v>
      </c>
      <c r="K1229" s="84">
        <v>0.05</v>
      </c>
    </row>
    <row r="1230" spans="2:11" ht="36" customHeight="1" x14ac:dyDescent="0.2">
      <c r="B1230" s="80" t="s">
        <v>884</v>
      </c>
      <c r="C1230" s="81" t="s">
        <v>1236</v>
      </c>
      <c r="D1230" s="80" t="s">
        <v>72</v>
      </c>
      <c r="E1230" s="80" t="s">
        <v>1237</v>
      </c>
      <c r="F1230" s="401" t="s">
        <v>887</v>
      </c>
      <c r="G1230" s="401"/>
      <c r="H1230" s="82" t="s">
        <v>67</v>
      </c>
      <c r="I1230" s="83">
        <v>1</v>
      </c>
      <c r="J1230" s="84">
        <v>13.11</v>
      </c>
      <c r="K1230" s="84">
        <v>13.11</v>
      </c>
    </row>
    <row r="1231" spans="2:11" x14ac:dyDescent="0.2">
      <c r="B1231" s="76"/>
      <c r="C1231" s="76"/>
      <c r="D1231" s="76"/>
      <c r="E1231" s="76"/>
      <c r="F1231" s="76" t="s">
        <v>858</v>
      </c>
      <c r="G1231" s="77">
        <v>1.6267720195212643</v>
      </c>
      <c r="H1231" s="76" t="s">
        <v>859</v>
      </c>
      <c r="I1231" s="77">
        <v>1.87</v>
      </c>
      <c r="J1231" s="76" t="s">
        <v>860</v>
      </c>
      <c r="K1231" s="77">
        <v>3.5</v>
      </c>
    </row>
    <row r="1232" spans="2:11" ht="30" customHeight="1" thickBot="1" x14ac:dyDescent="0.25">
      <c r="B1232" s="37"/>
      <c r="C1232" s="37"/>
      <c r="D1232" s="37"/>
      <c r="E1232" s="37"/>
      <c r="F1232" s="37"/>
      <c r="G1232" s="37"/>
      <c r="H1232" s="37" t="s">
        <v>861</v>
      </c>
      <c r="I1232" s="78">
        <v>2</v>
      </c>
      <c r="J1232" s="37" t="s">
        <v>862</v>
      </c>
      <c r="K1232" s="38">
        <v>35.68</v>
      </c>
    </row>
    <row r="1233" spans="2:11" ht="0.95" customHeight="1" thickTop="1" x14ac:dyDescent="0.2">
      <c r="B1233" s="79"/>
      <c r="C1233" s="79"/>
      <c r="D1233" s="79"/>
      <c r="E1233" s="79"/>
      <c r="F1233" s="79"/>
      <c r="G1233" s="79"/>
      <c r="H1233" s="79"/>
      <c r="I1233" s="79"/>
      <c r="J1233" s="79"/>
      <c r="K1233" s="79"/>
    </row>
    <row r="1234" spans="2:11" ht="24" customHeight="1" x14ac:dyDescent="0.2">
      <c r="B1234" s="30" t="s">
        <v>500</v>
      </c>
      <c r="C1234" s="30"/>
      <c r="D1234" s="30"/>
      <c r="E1234" s="30" t="s">
        <v>501</v>
      </c>
      <c r="F1234" s="30"/>
      <c r="G1234" s="397"/>
      <c r="H1234" s="397"/>
      <c r="I1234" s="31"/>
      <c r="J1234" s="30"/>
      <c r="K1234" s="32">
        <v>5016.51</v>
      </c>
    </row>
    <row r="1235" spans="2:11" ht="18" customHeight="1" x14ac:dyDescent="0.2">
      <c r="B1235" s="27" t="s">
        <v>502</v>
      </c>
      <c r="C1235" s="29" t="s">
        <v>50</v>
      </c>
      <c r="D1235" s="27" t="s">
        <v>51</v>
      </c>
      <c r="E1235" s="27" t="s">
        <v>2</v>
      </c>
      <c r="F1235" s="398" t="s">
        <v>849</v>
      </c>
      <c r="G1235" s="398"/>
      <c r="H1235" s="28" t="s">
        <v>52</v>
      </c>
      <c r="I1235" s="29" t="s">
        <v>53</v>
      </c>
      <c r="J1235" s="29" t="s">
        <v>54</v>
      </c>
      <c r="K1235" s="29" t="s">
        <v>3</v>
      </c>
    </row>
    <row r="1236" spans="2:11" ht="24" customHeight="1" x14ac:dyDescent="0.2">
      <c r="B1236" s="33" t="s">
        <v>850</v>
      </c>
      <c r="C1236" s="35" t="s">
        <v>503</v>
      </c>
      <c r="D1236" s="33" t="s">
        <v>72</v>
      </c>
      <c r="E1236" s="33" t="s">
        <v>504</v>
      </c>
      <c r="F1236" s="399" t="s">
        <v>1139</v>
      </c>
      <c r="G1236" s="399"/>
      <c r="H1236" s="34" t="s">
        <v>67</v>
      </c>
      <c r="I1236" s="70">
        <v>1</v>
      </c>
      <c r="J1236" s="36">
        <v>75.02</v>
      </c>
      <c r="K1236" s="36">
        <v>75.02</v>
      </c>
    </row>
    <row r="1237" spans="2:11" ht="24" customHeight="1" x14ac:dyDescent="0.2">
      <c r="B1237" s="71" t="s">
        <v>852</v>
      </c>
      <c r="C1237" s="72" t="s">
        <v>1142</v>
      </c>
      <c r="D1237" s="71" t="s">
        <v>72</v>
      </c>
      <c r="E1237" s="71" t="s">
        <v>1143</v>
      </c>
      <c r="F1237" s="400" t="s">
        <v>855</v>
      </c>
      <c r="G1237" s="400"/>
      <c r="H1237" s="73" t="s">
        <v>866</v>
      </c>
      <c r="I1237" s="74">
        <v>0.44669999999999999</v>
      </c>
      <c r="J1237" s="75">
        <v>19.64</v>
      </c>
      <c r="K1237" s="75">
        <v>8.77</v>
      </c>
    </row>
    <row r="1238" spans="2:11" ht="24" customHeight="1" x14ac:dyDescent="0.2">
      <c r="B1238" s="71" t="s">
        <v>852</v>
      </c>
      <c r="C1238" s="72" t="s">
        <v>896</v>
      </c>
      <c r="D1238" s="71" t="s">
        <v>72</v>
      </c>
      <c r="E1238" s="71" t="s">
        <v>897</v>
      </c>
      <c r="F1238" s="400" t="s">
        <v>855</v>
      </c>
      <c r="G1238" s="400"/>
      <c r="H1238" s="73" t="s">
        <v>866</v>
      </c>
      <c r="I1238" s="74">
        <v>0.14069999999999999</v>
      </c>
      <c r="J1238" s="75">
        <v>16.940000000000001</v>
      </c>
      <c r="K1238" s="75">
        <v>2.38</v>
      </c>
    </row>
    <row r="1239" spans="2:11" ht="24" customHeight="1" x14ac:dyDescent="0.2">
      <c r="B1239" s="80" t="s">
        <v>884</v>
      </c>
      <c r="C1239" s="81" t="s">
        <v>1238</v>
      </c>
      <c r="D1239" s="80" t="s">
        <v>72</v>
      </c>
      <c r="E1239" s="80" t="s">
        <v>1239</v>
      </c>
      <c r="F1239" s="401" t="s">
        <v>887</v>
      </c>
      <c r="G1239" s="401"/>
      <c r="H1239" s="82" t="s">
        <v>67</v>
      </c>
      <c r="I1239" s="83">
        <v>1</v>
      </c>
      <c r="J1239" s="84">
        <v>63.8</v>
      </c>
      <c r="K1239" s="84">
        <v>63.8</v>
      </c>
    </row>
    <row r="1240" spans="2:11" ht="24" customHeight="1" x14ac:dyDescent="0.2">
      <c r="B1240" s="80" t="s">
        <v>884</v>
      </c>
      <c r="C1240" s="81" t="s">
        <v>1240</v>
      </c>
      <c r="D1240" s="80" t="s">
        <v>72</v>
      </c>
      <c r="E1240" s="80" t="s">
        <v>1241</v>
      </c>
      <c r="F1240" s="401" t="s">
        <v>887</v>
      </c>
      <c r="G1240" s="401"/>
      <c r="H1240" s="82" t="s">
        <v>67</v>
      </c>
      <c r="I1240" s="83">
        <v>2.1000000000000001E-2</v>
      </c>
      <c r="J1240" s="84">
        <v>3.46</v>
      </c>
      <c r="K1240" s="84">
        <v>7.0000000000000007E-2</v>
      </c>
    </row>
    <row r="1241" spans="2:11" x14ac:dyDescent="0.2">
      <c r="B1241" s="76"/>
      <c r="C1241" s="76"/>
      <c r="D1241" s="76"/>
      <c r="E1241" s="76"/>
      <c r="F1241" s="76" t="s">
        <v>858</v>
      </c>
      <c r="G1241" s="77">
        <v>3.9553799674645598</v>
      </c>
      <c r="H1241" s="76" t="s">
        <v>859</v>
      </c>
      <c r="I1241" s="77">
        <v>4.55</v>
      </c>
      <c r="J1241" s="76" t="s">
        <v>860</v>
      </c>
      <c r="K1241" s="77">
        <v>8.51</v>
      </c>
    </row>
    <row r="1242" spans="2:11" ht="30" customHeight="1" thickBot="1" x14ac:dyDescent="0.25">
      <c r="B1242" s="37"/>
      <c r="C1242" s="37"/>
      <c r="D1242" s="37"/>
      <c r="E1242" s="37"/>
      <c r="F1242" s="37"/>
      <c r="G1242" s="37"/>
      <c r="H1242" s="37" t="s">
        <v>861</v>
      </c>
      <c r="I1242" s="78">
        <v>4</v>
      </c>
      <c r="J1242" s="37" t="s">
        <v>862</v>
      </c>
      <c r="K1242" s="38">
        <v>300.08</v>
      </c>
    </row>
    <row r="1243" spans="2:11" ht="0.95" customHeight="1" thickTop="1" x14ac:dyDescent="0.2">
      <c r="B1243" s="79"/>
      <c r="C1243" s="79"/>
      <c r="D1243" s="79"/>
      <c r="E1243" s="79"/>
      <c r="F1243" s="79"/>
      <c r="G1243" s="79"/>
      <c r="H1243" s="79"/>
      <c r="I1243" s="79"/>
      <c r="J1243" s="79"/>
      <c r="K1243" s="79"/>
    </row>
    <row r="1244" spans="2:11" ht="18" customHeight="1" x14ac:dyDescent="0.2">
      <c r="B1244" s="27" t="s">
        <v>505</v>
      </c>
      <c r="C1244" s="29" t="s">
        <v>50</v>
      </c>
      <c r="D1244" s="27" t="s">
        <v>51</v>
      </c>
      <c r="E1244" s="27" t="s">
        <v>2</v>
      </c>
      <c r="F1244" s="398" t="s">
        <v>849</v>
      </c>
      <c r="G1244" s="398"/>
      <c r="H1244" s="28" t="s">
        <v>52</v>
      </c>
      <c r="I1244" s="29" t="s">
        <v>53</v>
      </c>
      <c r="J1244" s="29" t="s">
        <v>54</v>
      </c>
      <c r="K1244" s="29" t="s">
        <v>3</v>
      </c>
    </row>
    <row r="1245" spans="2:11" ht="48" customHeight="1" x14ac:dyDescent="0.2">
      <c r="B1245" s="33" t="s">
        <v>850</v>
      </c>
      <c r="C1245" s="35" t="s">
        <v>506</v>
      </c>
      <c r="D1245" s="33" t="s">
        <v>72</v>
      </c>
      <c r="E1245" s="33" t="s">
        <v>507</v>
      </c>
      <c r="F1245" s="399" t="s">
        <v>1139</v>
      </c>
      <c r="G1245" s="399"/>
      <c r="H1245" s="34" t="s">
        <v>67</v>
      </c>
      <c r="I1245" s="70">
        <v>1</v>
      </c>
      <c r="J1245" s="36">
        <v>238.14</v>
      </c>
      <c r="K1245" s="36">
        <v>238.14</v>
      </c>
    </row>
    <row r="1246" spans="2:11" ht="24" customHeight="1" x14ac:dyDescent="0.2">
      <c r="B1246" s="71" t="s">
        <v>852</v>
      </c>
      <c r="C1246" s="72" t="s">
        <v>1242</v>
      </c>
      <c r="D1246" s="71" t="s">
        <v>72</v>
      </c>
      <c r="E1246" s="71" t="s">
        <v>1243</v>
      </c>
      <c r="F1246" s="400" t="s">
        <v>1139</v>
      </c>
      <c r="G1246" s="400"/>
      <c r="H1246" s="73" t="s">
        <v>67</v>
      </c>
      <c r="I1246" s="74">
        <v>1</v>
      </c>
      <c r="J1246" s="75">
        <v>15.87</v>
      </c>
      <c r="K1246" s="75">
        <v>15.87</v>
      </c>
    </row>
    <row r="1247" spans="2:11" ht="24" customHeight="1" x14ac:dyDescent="0.2">
      <c r="B1247" s="71" t="s">
        <v>852</v>
      </c>
      <c r="C1247" s="72" t="s">
        <v>1244</v>
      </c>
      <c r="D1247" s="71" t="s">
        <v>72</v>
      </c>
      <c r="E1247" s="71" t="s">
        <v>1245</v>
      </c>
      <c r="F1247" s="400" t="s">
        <v>1139</v>
      </c>
      <c r="G1247" s="400"/>
      <c r="H1247" s="73" t="s">
        <v>67</v>
      </c>
      <c r="I1247" s="74">
        <v>1</v>
      </c>
      <c r="J1247" s="75">
        <v>198.99</v>
      </c>
      <c r="K1247" s="75">
        <v>198.99</v>
      </c>
    </row>
    <row r="1248" spans="2:11" ht="24" customHeight="1" x14ac:dyDescent="0.2">
      <c r="B1248" s="71" t="s">
        <v>852</v>
      </c>
      <c r="C1248" s="72" t="s">
        <v>1246</v>
      </c>
      <c r="D1248" s="71" t="s">
        <v>72</v>
      </c>
      <c r="E1248" s="71" t="s">
        <v>1247</v>
      </c>
      <c r="F1248" s="400" t="s">
        <v>1139</v>
      </c>
      <c r="G1248" s="400"/>
      <c r="H1248" s="73" t="s">
        <v>67</v>
      </c>
      <c r="I1248" s="74">
        <v>1</v>
      </c>
      <c r="J1248" s="75">
        <v>17.63</v>
      </c>
      <c r="K1248" s="75">
        <v>17.63</v>
      </c>
    </row>
    <row r="1249" spans="2:11" ht="36" customHeight="1" x14ac:dyDescent="0.2">
      <c r="B1249" s="71" t="s">
        <v>852</v>
      </c>
      <c r="C1249" s="72" t="s">
        <v>1248</v>
      </c>
      <c r="D1249" s="71" t="s">
        <v>72</v>
      </c>
      <c r="E1249" s="71" t="s">
        <v>1249</v>
      </c>
      <c r="F1249" s="400" t="s">
        <v>1139</v>
      </c>
      <c r="G1249" s="400"/>
      <c r="H1249" s="73" t="s">
        <v>67</v>
      </c>
      <c r="I1249" s="74">
        <v>1</v>
      </c>
      <c r="J1249" s="75">
        <v>5.65</v>
      </c>
      <c r="K1249" s="75">
        <v>5.65</v>
      </c>
    </row>
    <row r="1250" spans="2:11" x14ac:dyDescent="0.2">
      <c r="B1250" s="76"/>
      <c r="C1250" s="76"/>
      <c r="D1250" s="76"/>
      <c r="E1250" s="76"/>
      <c r="F1250" s="76" t="s">
        <v>858</v>
      </c>
      <c r="G1250" s="77">
        <v>10.457820099999999</v>
      </c>
      <c r="H1250" s="76" t="s">
        <v>859</v>
      </c>
      <c r="I1250" s="77">
        <v>12.04</v>
      </c>
      <c r="J1250" s="76" t="s">
        <v>860</v>
      </c>
      <c r="K1250" s="77">
        <v>22.5</v>
      </c>
    </row>
    <row r="1251" spans="2:11" ht="30" customHeight="1" thickBot="1" x14ac:dyDescent="0.25">
      <c r="B1251" s="37"/>
      <c r="C1251" s="37"/>
      <c r="D1251" s="37"/>
      <c r="E1251" s="37"/>
      <c r="F1251" s="37"/>
      <c r="G1251" s="37"/>
      <c r="H1251" s="37" t="s">
        <v>861</v>
      </c>
      <c r="I1251" s="78">
        <v>2</v>
      </c>
      <c r="J1251" s="37" t="s">
        <v>862</v>
      </c>
      <c r="K1251" s="38">
        <v>476.28</v>
      </c>
    </row>
    <row r="1252" spans="2:11" ht="0.95" customHeight="1" thickTop="1" x14ac:dyDescent="0.2">
      <c r="B1252" s="79"/>
      <c r="C1252" s="79"/>
      <c r="D1252" s="79"/>
      <c r="E1252" s="79"/>
      <c r="F1252" s="79"/>
      <c r="G1252" s="79"/>
      <c r="H1252" s="79"/>
      <c r="I1252" s="79"/>
      <c r="J1252" s="79"/>
      <c r="K1252" s="79"/>
    </row>
    <row r="1253" spans="2:11" ht="18" customHeight="1" x14ac:dyDescent="0.2">
      <c r="B1253" s="27" t="s">
        <v>508</v>
      </c>
      <c r="C1253" s="29" t="s">
        <v>50</v>
      </c>
      <c r="D1253" s="27" t="s">
        <v>51</v>
      </c>
      <c r="E1253" s="27" t="s">
        <v>2</v>
      </c>
      <c r="F1253" s="398" t="s">
        <v>849</v>
      </c>
      <c r="G1253" s="398"/>
      <c r="H1253" s="28" t="s">
        <v>52</v>
      </c>
      <c r="I1253" s="29" t="s">
        <v>53</v>
      </c>
      <c r="J1253" s="29" t="s">
        <v>54</v>
      </c>
      <c r="K1253" s="29" t="s">
        <v>3</v>
      </c>
    </row>
    <row r="1254" spans="2:11" ht="60" customHeight="1" x14ac:dyDescent="0.2">
      <c r="B1254" s="33" t="s">
        <v>850</v>
      </c>
      <c r="C1254" s="35" t="s">
        <v>509</v>
      </c>
      <c r="D1254" s="33" t="s">
        <v>72</v>
      </c>
      <c r="E1254" s="33" t="s">
        <v>510</v>
      </c>
      <c r="F1254" s="399" t="s">
        <v>1139</v>
      </c>
      <c r="G1254" s="399"/>
      <c r="H1254" s="34" t="s">
        <v>67</v>
      </c>
      <c r="I1254" s="70">
        <v>1</v>
      </c>
      <c r="J1254" s="36">
        <v>285.11</v>
      </c>
      <c r="K1254" s="36">
        <v>285.11</v>
      </c>
    </row>
    <row r="1255" spans="2:11" ht="36" customHeight="1" x14ac:dyDescent="0.2">
      <c r="B1255" s="71" t="s">
        <v>852</v>
      </c>
      <c r="C1255" s="72" t="s">
        <v>1250</v>
      </c>
      <c r="D1255" s="71" t="s">
        <v>72</v>
      </c>
      <c r="E1255" s="71" t="s">
        <v>1251</v>
      </c>
      <c r="F1255" s="400" t="s">
        <v>1139</v>
      </c>
      <c r="G1255" s="400"/>
      <c r="H1255" s="73" t="s">
        <v>67</v>
      </c>
      <c r="I1255" s="74">
        <v>1</v>
      </c>
      <c r="J1255" s="75">
        <v>217.45</v>
      </c>
      <c r="K1255" s="75">
        <v>217.45</v>
      </c>
    </row>
    <row r="1256" spans="2:11" ht="24" customHeight="1" x14ac:dyDescent="0.2">
      <c r="B1256" s="71" t="s">
        <v>852</v>
      </c>
      <c r="C1256" s="72" t="s">
        <v>1252</v>
      </c>
      <c r="D1256" s="71" t="s">
        <v>72</v>
      </c>
      <c r="E1256" s="71" t="s">
        <v>1253</v>
      </c>
      <c r="F1256" s="400" t="s">
        <v>1139</v>
      </c>
      <c r="G1256" s="400"/>
      <c r="H1256" s="73" t="s">
        <v>67</v>
      </c>
      <c r="I1256" s="74">
        <v>1</v>
      </c>
      <c r="J1256" s="75">
        <v>9.09</v>
      </c>
      <c r="K1256" s="75">
        <v>9.09</v>
      </c>
    </row>
    <row r="1257" spans="2:11" ht="36" customHeight="1" x14ac:dyDescent="0.2">
      <c r="B1257" s="71" t="s">
        <v>852</v>
      </c>
      <c r="C1257" s="72" t="s">
        <v>1248</v>
      </c>
      <c r="D1257" s="71" t="s">
        <v>72</v>
      </c>
      <c r="E1257" s="71" t="s">
        <v>1249</v>
      </c>
      <c r="F1257" s="400" t="s">
        <v>1139</v>
      </c>
      <c r="G1257" s="400"/>
      <c r="H1257" s="73" t="s">
        <v>67</v>
      </c>
      <c r="I1257" s="74">
        <v>1</v>
      </c>
      <c r="J1257" s="75">
        <v>5.65</v>
      </c>
      <c r="K1257" s="75">
        <v>5.65</v>
      </c>
    </row>
    <row r="1258" spans="2:11" ht="24" customHeight="1" x14ac:dyDescent="0.2">
      <c r="B1258" s="71" t="s">
        <v>852</v>
      </c>
      <c r="C1258" s="72" t="s">
        <v>1254</v>
      </c>
      <c r="D1258" s="71" t="s">
        <v>72</v>
      </c>
      <c r="E1258" s="71" t="s">
        <v>1255</v>
      </c>
      <c r="F1258" s="400" t="s">
        <v>1139</v>
      </c>
      <c r="G1258" s="400"/>
      <c r="H1258" s="73" t="s">
        <v>67</v>
      </c>
      <c r="I1258" s="74">
        <v>1</v>
      </c>
      <c r="J1258" s="75">
        <v>6.96</v>
      </c>
      <c r="K1258" s="75">
        <v>6.96</v>
      </c>
    </row>
    <row r="1259" spans="2:11" ht="36" customHeight="1" x14ac:dyDescent="0.2">
      <c r="B1259" s="71" t="s">
        <v>852</v>
      </c>
      <c r="C1259" s="72" t="s">
        <v>1256</v>
      </c>
      <c r="D1259" s="71" t="s">
        <v>72</v>
      </c>
      <c r="E1259" s="71" t="s">
        <v>1257</v>
      </c>
      <c r="F1259" s="400" t="s">
        <v>1139</v>
      </c>
      <c r="G1259" s="400"/>
      <c r="H1259" s="73" t="s">
        <v>67</v>
      </c>
      <c r="I1259" s="74">
        <v>1</v>
      </c>
      <c r="J1259" s="75">
        <v>45.96</v>
      </c>
      <c r="K1259" s="75">
        <v>45.96</v>
      </c>
    </row>
    <row r="1260" spans="2:11" x14ac:dyDescent="0.2">
      <c r="B1260" s="76"/>
      <c r="C1260" s="76"/>
      <c r="D1260" s="76"/>
      <c r="E1260" s="76"/>
      <c r="F1260" s="76" t="s">
        <v>858</v>
      </c>
      <c r="G1260" s="77">
        <v>12.7678364</v>
      </c>
      <c r="H1260" s="76" t="s">
        <v>859</v>
      </c>
      <c r="I1260" s="77">
        <v>14.7</v>
      </c>
      <c r="J1260" s="76" t="s">
        <v>860</v>
      </c>
      <c r="K1260" s="77">
        <v>27.47</v>
      </c>
    </row>
    <row r="1261" spans="2:11" ht="30" customHeight="1" thickBot="1" x14ac:dyDescent="0.25">
      <c r="B1261" s="37"/>
      <c r="C1261" s="37"/>
      <c r="D1261" s="37"/>
      <c r="E1261" s="37"/>
      <c r="F1261" s="37"/>
      <c r="G1261" s="37"/>
      <c r="H1261" s="37" t="s">
        <v>861</v>
      </c>
      <c r="I1261" s="78">
        <v>9</v>
      </c>
      <c r="J1261" s="37" t="s">
        <v>862</v>
      </c>
      <c r="K1261" s="38">
        <v>2565.9899999999998</v>
      </c>
    </row>
    <row r="1262" spans="2:11" ht="0.95" customHeight="1" thickTop="1" x14ac:dyDescent="0.2">
      <c r="B1262" s="79"/>
      <c r="C1262" s="79"/>
      <c r="D1262" s="79"/>
      <c r="E1262" s="79"/>
      <c r="F1262" s="79"/>
      <c r="G1262" s="79"/>
      <c r="H1262" s="79"/>
      <c r="I1262" s="79"/>
      <c r="J1262" s="79"/>
      <c r="K1262" s="79"/>
    </row>
    <row r="1263" spans="2:11" ht="18" customHeight="1" x14ac:dyDescent="0.2">
      <c r="B1263" s="27" t="s">
        <v>511</v>
      </c>
      <c r="C1263" s="29" t="s">
        <v>50</v>
      </c>
      <c r="D1263" s="27" t="s">
        <v>51</v>
      </c>
      <c r="E1263" s="27" t="s">
        <v>2</v>
      </c>
      <c r="F1263" s="398" t="s">
        <v>849</v>
      </c>
      <c r="G1263" s="398"/>
      <c r="H1263" s="28" t="s">
        <v>52</v>
      </c>
      <c r="I1263" s="29" t="s">
        <v>53</v>
      </c>
      <c r="J1263" s="29" t="s">
        <v>54</v>
      </c>
      <c r="K1263" s="29" t="s">
        <v>3</v>
      </c>
    </row>
    <row r="1264" spans="2:11" ht="48" customHeight="1" x14ac:dyDescent="0.2">
      <c r="B1264" s="33" t="s">
        <v>850</v>
      </c>
      <c r="C1264" s="35" t="s">
        <v>512</v>
      </c>
      <c r="D1264" s="33" t="s">
        <v>72</v>
      </c>
      <c r="E1264" s="33" t="s">
        <v>513</v>
      </c>
      <c r="F1264" s="399" t="s">
        <v>1139</v>
      </c>
      <c r="G1264" s="399"/>
      <c r="H1264" s="34" t="s">
        <v>67</v>
      </c>
      <c r="I1264" s="70">
        <v>1</v>
      </c>
      <c r="J1264" s="36">
        <v>418.54</v>
      </c>
      <c r="K1264" s="36">
        <v>418.54</v>
      </c>
    </row>
    <row r="1265" spans="2:11" ht="24" customHeight="1" x14ac:dyDescent="0.2">
      <c r="B1265" s="71" t="s">
        <v>852</v>
      </c>
      <c r="C1265" s="72" t="s">
        <v>1258</v>
      </c>
      <c r="D1265" s="71" t="s">
        <v>72</v>
      </c>
      <c r="E1265" s="71" t="s">
        <v>1259</v>
      </c>
      <c r="F1265" s="400" t="s">
        <v>1139</v>
      </c>
      <c r="G1265" s="400"/>
      <c r="H1265" s="73" t="s">
        <v>67</v>
      </c>
      <c r="I1265" s="74">
        <v>1</v>
      </c>
      <c r="J1265" s="75">
        <v>27.7</v>
      </c>
      <c r="K1265" s="75">
        <v>27.7</v>
      </c>
    </row>
    <row r="1266" spans="2:11" ht="24" customHeight="1" x14ac:dyDescent="0.2">
      <c r="B1266" s="71" t="s">
        <v>852</v>
      </c>
      <c r="C1266" s="72" t="s">
        <v>1260</v>
      </c>
      <c r="D1266" s="71" t="s">
        <v>72</v>
      </c>
      <c r="E1266" s="71" t="s">
        <v>1261</v>
      </c>
      <c r="F1266" s="400" t="s">
        <v>1139</v>
      </c>
      <c r="G1266" s="400"/>
      <c r="H1266" s="73" t="s">
        <v>67</v>
      </c>
      <c r="I1266" s="74">
        <v>1</v>
      </c>
      <c r="J1266" s="75">
        <v>390.84</v>
      </c>
      <c r="K1266" s="75">
        <v>390.84</v>
      </c>
    </row>
    <row r="1267" spans="2:11" x14ac:dyDescent="0.2">
      <c r="B1267" s="76"/>
      <c r="C1267" s="76"/>
      <c r="D1267" s="76"/>
      <c r="E1267" s="76"/>
      <c r="F1267" s="76" t="s">
        <v>858</v>
      </c>
      <c r="G1267" s="77">
        <v>9.3516151999999995</v>
      </c>
      <c r="H1267" s="76" t="s">
        <v>859</v>
      </c>
      <c r="I1267" s="77">
        <v>10.77</v>
      </c>
      <c r="J1267" s="76" t="s">
        <v>860</v>
      </c>
      <c r="K1267" s="77">
        <v>20.12</v>
      </c>
    </row>
    <row r="1268" spans="2:11" ht="30" customHeight="1" thickBot="1" x14ac:dyDescent="0.25">
      <c r="B1268" s="37"/>
      <c r="C1268" s="37"/>
      <c r="D1268" s="37"/>
      <c r="E1268" s="37"/>
      <c r="F1268" s="37"/>
      <c r="G1268" s="37"/>
      <c r="H1268" s="37" t="s">
        <v>861</v>
      </c>
      <c r="I1268" s="78">
        <v>4</v>
      </c>
      <c r="J1268" s="37" t="s">
        <v>862</v>
      </c>
      <c r="K1268" s="38">
        <v>1674.16</v>
      </c>
    </row>
    <row r="1269" spans="2:11" ht="0.95" customHeight="1" thickTop="1" x14ac:dyDescent="0.2">
      <c r="B1269" s="79"/>
      <c r="C1269" s="79"/>
      <c r="D1269" s="79"/>
      <c r="E1269" s="79"/>
      <c r="F1269" s="79"/>
      <c r="G1269" s="79"/>
      <c r="H1269" s="79"/>
      <c r="I1269" s="79"/>
      <c r="J1269" s="79"/>
      <c r="K1269" s="79"/>
    </row>
    <row r="1270" spans="2:11" ht="24" customHeight="1" x14ac:dyDescent="0.2">
      <c r="B1270" s="30" t="s">
        <v>514</v>
      </c>
      <c r="C1270" s="30"/>
      <c r="D1270" s="30"/>
      <c r="E1270" s="30" t="s">
        <v>515</v>
      </c>
      <c r="F1270" s="30"/>
      <c r="G1270" s="397"/>
      <c r="H1270" s="397"/>
      <c r="I1270" s="31"/>
      <c r="J1270" s="30"/>
      <c r="K1270" s="32">
        <v>2391.9</v>
      </c>
    </row>
    <row r="1271" spans="2:11" ht="18" customHeight="1" x14ac:dyDescent="0.2">
      <c r="B1271" s="27" t="s">
        <v>516</v>
      </c>
      <c r="C1271" s="29" t="s">
        <v>50</v>
      </c>
      <c r="D1271" s="27" t="s">
        <v>51</v>
      </c>
      <c r="E1271" s="27" t="s">
        <v>2</v>
      </c>
      <c r="F1271" s="398" t="s">
        <v>849</v>
      </c>
      <c r="G1271" s="398"/>
      <c r="H1271" s="28" t="s">
        <v>52</v>
      </c>
      <c r="I1271" s="29" t="s">
        <v>53</v>
      </c>
      <c r="J1271" s="29" t="s">
        <v>54</v>
      </c>
      <c r="K1271" s="29" t="s">
        <v>3</v>
      </c>
    </row>
    <row r="1272" spans="2:11" ht="36" customHeight="1" x14ac:dyDescent="0.2">
      <c r="B1272" s="33" t="s">
        <v>850</v>
      </c>
      <c r="C1272" s="35" t="s">
        <v>517</v>
      </c>
      <c r="D1272" s="33" t="s">
        <v>72</v>
      </c>
      <c r="E1272" s="33" t="s">
        <v>518</v>
      </c>
      <c r="F1272" s="399" t="s">
        <v>1139</v>
      </c>
      <c r="G1272" s="399"/>
      <c r="H1272" s="34" t="s">
        <v>67</v>
      </c>
      <c r="I1272" s="70">
        <v>1</v>
      </c>
      <c r="J1272" s="36">
        <v>8.58</v>
      </c>
      <c r="K1272" s="36">
        <v>8.58</v>
      </c>
    </row>
    <row r="1273" spans="2:11" ht="24" customHeight="1" x14ac:dyDescent="0.2">
      <c r="B1273" s="71" t="s">
        <v>852</v>
      </c>
      <c r="C1273" s="72" t="s">
        <v>1142</v>
      </c>
      <c r="D1273" s="71" t="s">
        <v>72</v>
      </c>
      <c r="E1273" s="71" t="s">
        <v>1143</v>
      </c>
      <c r="F1273" s="400" t="s">
        <v>855</v>
      </c>
      <c r="G1273" s="400"/>
      <c r="H1273" s="73" t="s">
        <v>866</v>
      </c>
      <c r="I1273" s="74">
        <v>7.0000000000000007E-2</v>
      </c>
      <c r="J1273" s="75">
        <v>19.64</v>
      </c>
      <c r="K1273" s="75">
        <v>1.37</v>
      </c>
    </row>
    <row r="1274" spans="2:11" ht="24" customHeight="1" x14ac:dyDescent="0.2">
      <c r="B1274" s="71" t="s">
        <v>852</v>
      </c>
      <c r="C1274" s="72" t="s">
        <v>1140</v>
      </c>
      <c r="D1274" s="71" t="s">
        <v>72</v>
      </c>
      <c r="E1274" s="71" t="s">
        <v>1141</v>
      </c>
      <c r="F1274" s="400" t="s">
        <v>855</v>
      </c>
      <c r="G1274" s="400"/>
      <c r="H1274" s="73" t="s">
        <v>866</v>
      </c>
      <c r="I1274" s="74">
        <v>7.0000000000000007E-2</v>
      </c>
      <c r="J1274" s="75">
        <v>15.2</v>
      </c>
      <c r="K1274" s="75">
        <v>1.06</v>
      </c>
    </row>
    <row r="1275" spans="2:11" ht="24" customHeight="1" x14ac:dyDescent="0.2">
      <c r="B1275" s="80" t="s">
        <v>884</v>
      </c>
      <c r="C1275" s="81" t="s">
        <v>1158</v>
      </c>
      <c r="D1275" s="80" t="s">
        <v>72</v>
      </c>
      <c r="E1275" s="80" t="s">
        <v>1159</v>
      </c>
      <c r="F1275" s="401" t="s">
        <v>887</v>
      </c>
      <c r="G1275" s="401"/>
      <c r="H1275" s="82" t="s">
        <v>67</v>
      </c>
      <c r="I1275" s="83">
        <v>4.8999999999999998E-3</v>
      </c>
      <c r="J1275" s="84">
        <v>57.9</v>
      </c>
      <c r="K1275" s="84">
        <v>0.28000000000000003</v>
      </c>
    </row>
    <row r="1276" spans="2:11" ht="24" customHeight="1" x14ac:dyDescent="0.2">
      <c r="B1276" s="80" t="s">
        <v>884</v>
      </c>
      <c r="C1276" s="81" t="s">
        <v>1146</v>
      </c>
      <c r="D1276" s="80" t="s">
        <v>72</v>
      </c>
      <c r="E1276" s="80" t="s">
        <v>1147</v>
      </c>
      <c r="F1276" s="401" t="s">
        <v>887</v>
      </c>
      <c r="G1276" s="401"/>
      <c r="H1276" s="82" t="s">
        <v>67</v>
      </c>
      <c r="I1276" s="83">
        <v>1.7000000000000001E-2</v>
      </c>
      <c r="J1276" s="84">
        <v>1.93</v>
      </c>
      <c r="K1276" s="84">
        <v>0.03</v>
      </c>
    </row>
    <row r="1277" spans="2:11" ht="24" customHeight="1" x14ac:dyDescent="0.2">
      <c r="B1277" s="80" t="s">
        <v>884</v>
      </c>
      <c r="C1277" s="81" t="s">
        <v>1262</v>
      </c>
      <c r="D1277" s="80" t="s">
        <v>72</v>
      </c>
      <c r="E1277" s="80" t="s">
        <v>1263</v>
      </c>
      <c r="F1277" s="401" t="s">
        <v>887</v>
      </c>
      <c r="G1277" s="401"/>
      <c r="H1277" s="82" t="s">
        <v>67</v>
      </c>
      <c r="I1277" s="83">
        <v>1</v>
      </c>
      <c r="J1277" s="84">
        <v>5.47</v>
      </c>
      <c r="K1277" s="84">
        <v>5.47</v>
      </c>
    </row>
    <row r="1278" spans="2:11" ht="24" customHeight="1" x14ac:dyDescent="0.2">
      <c r="B1278" s="80" t="s">
        <v>884</v>
      </c>
      <c r="C1278" s="81" t="s">
        <v>1160</v>
      </c>
      <c r="D1278" s="80" t="s">
        <v>72</v>
      </c>
      <c r="E1278" s="80" t="s">
        <v>1161</v>
      </c>
      <c r="F1278" s="401" t="s">
        <v>887</v>
      </c>
      <c r="G1278" s="401"/>
      <c r="H1278" s="82" t="s">
        <v>67</v>
      </c>
      <c r="I1278" s="83">
        <v>7.4999999999999997E-3</v>
      </c>
      <c r="J1278" s="84">
        <v>50.28</v>
      </c>
      <c r="K1278" s="84">
        <v>0.37</v>
      </c>
    </row>
    <row r="1279" spans="2:11" x14ac:dyDescent="0.2">
      <c r="B1279" s="76"/>
      <c r="C1279" s="76"/>
      <c r="D1279" s="76"/>
      <c r="E1279" s="76"/>
      <c r="F1279" s="76" t="s">
        <v>858</v>
      </c>
      <c r="G1279" s="77">
        <v>0.84127353009528238</v>
      </c>
      <c r="H1279" s="76" t="s">
        <v>859</v>
      </c>
      <c r="I1279" s="77">
        <v>0.97</v>
      </c>
      <c r="J1279" s="76" t="s">
        <v>860</v>
      </c>
      <c r="K1279" s="77">
        <v>1.81</v>
      </c>
    </row>
    <row r="1280" spans="2:11" ht="30" customHeight="1" thickBot="1" x14ac:dyDescent="0.25">
      <c r="B1280" s="37"/>
      <c r="C1280" s="37"/>
      <c r="D1280" s="37"/>
      <c r="E1280" s="37"/>
      <c r="F1280" s="37"/>
      <c r="G1280" s="37"/>
      <c r="H1280" s="37" t="s">
        <v>861</v>
      </c>
      <c r="I1280" s="78">
        <v>4</v>
      </c>
      <c r="J1280" s="37" t="s">
        <v>862</v>
      </c>
      <c r="K1280" s="38">
        <v>34.32</v>
      </c>
    </row>
    <row r="1281" spans="2:11" ht="0.95" customHeight="1" thickTop="1" x14ac:dyDescent="0.2">
      <c r="B1281" s="79"/>
      <c r="C1281" s="79"/>
      <c r="D1281" s="79"/>
      <c r="E1281" s="79"/>
      <c r="F1281" s="79"/>
      <c r="G1281" s="79"/>
      <c r="H1281" s="79"/>
      <c r="I1281" s="79"/>
      <c r="J1281" s="79"/>
      <c r="K1281" s="79"/>
    </row>
    <row r="1282" spans="2:11" ht="18" customHeight="1" x14ac:dyDescent="0.2">
      <c r="B1282" s="27" t="s">
        <v>519</v>
      </c>
      <c r="C1282" s="29" t="s">
        <v>50</v>
      </c>
      <c r="D1282" s="27" t="s">
        <v>51</v>
      </c>
      <c r="E1282" s="27" t="s">
        <v>2</v>
      </c>
      <c r="F1282" s="398" t="s">
        <v>849</v>
      </c>
      <c r="G1282" s="398"/>
      <c r="H1282" s="28" t="s">
        <v>52</v>
      </c>
      <c r="I1282" s="29" t="s">
        <v>53</v>
      </c>
      <c r="J1282" s="29" t="s">
        <v>54</v>
      </c>
      <c r="K1282" s="29" t="s">
        <v>3</v>
      </c>
    </row>
    <row r="1283" spans="2:11" ht="36" customHeight="1" x14ac:dyDescent="0.2">
      <c r="B1283" s="33" t="s">
        <v>850</v>
      </c>
      <c r="C1283" s="35" t="s">
        <v>520</v>
      </c>
      <c r="D1283" s="33" t="s">
        <v>72</v>
      </c>
      <c r="E1283" s="33" t="s">
        <v>521</v>
      </c>
      <c r="F1283" s="399" t="s">
        <v>1139</v>
      </c>
      <c r="G1283" s="399"/>
      <c r="H1283" s="34" t="s">
        <v>67</v>
      </c>
      <c r="I1283" s="70">
        <v>1</v>
      </c>
      <c r="J1283" s="36">
        <v>23.32</v>
      </c>
      <c r="K1283" s="36">
        <v>23.32</v>
      </c>
    </row>
    <row r="1284" spans="2:11" ht="24" customHeight="1" x14ac:dyDescent="0.2">
      <c r="B1284" s="71" t="s">
        <v>852</v>
      </c>
      <c r="C1284" s="72" t="s">
        <v>1142</v>
      </c>
      <c r="D1284" s="71" t="s">
        <v>72</v>
      </c>
      <c r="E1284" s="71" t="s">
        <v>1143</v>
      </c>
      <c r="F1284" s="400" t="s">
        <v>855</v>
      </c>
      <c r="G1284" s="400"/>
      <c r="H1284" s="73" t="s">
        <v>866</v>
      </c>
      <c r="I1284" s="74">
        <v>0.25</v>
      </c>
      <c r="J1284" s="75">
        <v>19.64</v>
      </c>
      <c r="K1284" s="75">
        <v>4.91</v>
      </c>
    </row>
    <row r="1285" spans="2:11" ht="24" customHeight="1" x14ac:dyDescent="0.2">
      <c r="B1285" s="71" t="s">
        <v>852</v>
      </c>
      <c r="C1285" s="72" t="s">
        <v>1140</v>
      </c>
      <c r="D1285" s="71" t="s">
        <v>72</v>
      </c>
      <c r="E1285" s="71" t="s">
        <v>1141</v>
      </c>
      <c r="F1285" s="400" t="s">
        <v>855</v>
      </c>
      <c r="G1285" s="400"/>
      <c r="H1285" s="73" t="s">
        <v>866</v>
      </c>
      <c r="I1285" s="74">
        <v>0.25</v>
      </c>
      <c r="J1285" s="75">
        <v>15.2</v>
      </c>
      <c r="K1285" s="75">
        <v>3.8</v>
      </c>
    </row>
    <row r="1286" spans="2:11" ht="24" customHeight="1" x14ac:dyDescent="0.2">
      <c r="B1286" s="80" t="s">
        <v>884</v>
      </c>
      <c r="C1286" s="81" t="s">
        <v>1158</v>
      </c>
      <c r="D1286" s="80" t="s">
        <v>72</v>
      </c>
      <c r="E1286" s="80" t="s">
        <v>1159</v>
      </c>
      <c r="F1286" s="401" t="s">
        <v>887</v>
      </c>
      <c r="G1286" s="401"/>
      <c r="H1286" s="82" t="s">
        <v>67</v>
      </c>
      <c r="I1286" s="83">
        <v>1.4800000000000001E-2</v>
      </c>
      <c r="J1286" s="84">
        <v>57.9</v>
      </c>
      <c r="K1286" s="84">
        <v>0.85</v>
      </c>
    </row>
    <row r="1287" spans="2:11" ht="24" customHeight="1" x14ac:dyDescent="0.2">
      <c r="B1287" s="80" t="s">
        <v>884</v>
      </c>
      <c r="C1287" s="81" t="s">
        <v>1196</v>
      </c>
      <c r="D1287" s="80" t="s">
        <v>72</v>
      </c>
      <c r="E1287" s="80" t="s">
        <v>1197</v>
      </c>
      <c r="F1287" s="401" t="s">
        <v>887</v>
      </c>
      <c r="G1287" s="401"/>
      <c r="H1287" s="82" t="s">
        <v>67</v>
      </c>
      <c r="I1287" s="83">
        <v>1</v>
      </c>
      <c r="J1287" s="84">
        <v>1.46</v>
      </c>
      <c r="K1287" s="84">
        <v>1.46</v>
      </c>
    </row>
    <row r="1288" spans="2:11" ht="24" customHeight="1" x14ac:dyDescent="0.2">
      <c r="B1288" s="80" t="s">
        <v>884</v>
      </c>
      <c r="C1288" s="81" t="s">
        <v>1264</v>
      </c>
      <c r="D1288" s="80" t="s">
        <v>72</v>
      </c>
      <c r="E1288" s="80" t="s">
        <v>1265</v>
      </c>
      <c r="F1288" s="401" t="s">
        <v>887</v>
      </c>
      <c r="G1288" s="401"/>
      <c r="H1288" s="82" t="s">
        <v>67</v>
      </c>
      <c r="I1288" s="83">
        <v>1</v>
      </c>
      <c r="J1288" s="84">
        <v>10.63</v>
      </c>
      <c r="K1288" s="84">
        <v>10.63</v>
      </c>
    </row>
    <row r="1289" spans="2:11" ht="24" customHeight="1" x14ac:dyDescent="0.2">
      <c r="B1289" s="80" t="s">
        <v>884</v>
      </c>
      <c r="C1289" s="81" t="s">
        <v>1146</v>
      </c>
      <c r="D1289" s="80" t="s">
        <v>72</v>
      </c>
      <c r="E1289" s="80" t="s">
        <v>1147</v>
      </c>
      <c r="F1289" s="401" t="s">
        <v>887</v>
      </c>
      <c r="G1289" s="401"/>
      <c r="H1289" s="82" t="s">
        <v>67</v>
      </c>
      <c r="I1289" s="83">
        <v>6.4000000000000001E-2</v>
      </c>
      <c r="J1289" s="84">
        <v>1.93</v>
      </c>
      <c r="K1289" s="84">
        <v>0.12</v>
      </c>
    </row>
    <row r="1290" spans="2:11" ht="36" customHeight="1" x14ac:dyDescent="0.2">
      <c r="B1290" s="80" t="s">
        <v>884</v>
      </c>
      <c r="C1290" s="81" t="s">
        <v>1200</v>
      </c>
      <c r="D1290" s="80" t="s">
        <v>72</v>
      </c>
      <c r="E1290" s="80" t="s">
        <v>1201</v>
      </c>
      <c r="F1290" s="401" t="s">
        <v>887</v>
      </c>
      <c r="G1290" s="401"/>
      <c r="H1290" s="82" t="s">
        <v>67</v>
      </c>
      <c r="I1290" s="83">
        <v>0.02</v>
      </c>
      <c r="J1290" s="84">
        <v>21.2</v>
      </c>
      <c r="K1290" s="84">
        <v>0.42</v>
      </c>
    </row>
    <row r="1291" spans="2:11" ht="24" customHeight="1" x14ac:dyDescent="0.2">
      <c r="B1291" s="80" t="s">
        <v>884</v>
      </c>
      <c r="C1291" s="81" t="s">
        <v>1160</v>
      </c>
      <c r="D1291" s="80" t="s">
        <v>72</v>
      </c>
      <c r="E1291" s="80" t="s">
        <v>1161</v>
      </c>
      <c r="F1291" s="401" t="s">
        <v>887</v>
      </c>
      <c r="G1291" s="401"/>
      <c r="H1291" s="82" t="s">
        <v>67</v>
      </c>
      <c r="I1291" s="83">
        <v>2.2499999999999999E-2</v>
      </c>
      <c r="J1291" s="84">
        <v>50.28</v>
      </c>
      <c r="K1291" s="84">
        <v>1.1299999999999999</v>
      </c>
    </row>
    <row r="1292" spans="2:11" x14ac:dyDescent="0.2">
      <c r="B1292" s="76"/>
      <c r="C1292" s="76"/>
      <c r="D1292" s="76"/>
      <c r="E1292" s="76"/>
      <c r="F1292" s="76" t="s">
        <v>858</v>
      </c>
      <c r="G1292" s="77">
        <v>3.0257960000000002</v>
      </c>
      <c r="H1292" s="76" t="s">
        <v>859</v>
      </c>
      <c r="I1292" s="77">
        <v>3.48</v>
      </c>
      <c r="J1292" s="76" t="s">
        <v>860</v>
      </c>
      <c r="K1292" s="77">
        <v>6.51</v>
      </c>
    </row>
    <row r="1293" spans="2:11" ht="30" customHeight="1" thickBot="1" x14ac:dyDescent="0.25">
      <c r="B1293" s="37"/>
      <c r="C1293" s="37"/>
      <c r="D1293" s="37"/>
      <c r="E1293" s="37"/>
      <c r="F1293" s="37"/>
      <c r="G1293" s="37"/>
      <c r="H1293" s="37" t="s">
        <v>861</v>
      </c>
      <c r="I1293" s="78">
        <v>9</v>
      </c>
      <c r="J1293" s="37" t="s">
        <v>862</v>
      </c>
      <c r="K1293" s="38">
        <v>209.88</v>
      </c>
    </row>
    <row r="1294" spans="2:11" ht="0.95" customHeight="1" thickTop="1" x14ac:dyDescent="0.2">
      <c r="B1294" s="79"/>
      <c r="C1294" s="79"/>
      <c r="D1294" s="79"/>
      <c r="E1294" s="79"/>
      <c r="F1294" s="79"/>
      <c r="G1294" s="79"/>
      <c r="H1294" s="79"/>
      <c r="I1294" s="79"/>
      <c r="J1294" s="79"/>
      <c r="K1294" s="79"/>
    </row>
    <row r="1295" spans="2:11" ht="18" customHeight="1" x14ac:dyDescent="0.2">
      <c r="B1295" s="27" t="s">
        <v>522</v>
      </c>
      <c r="C1295" s="29" t="s">
        <v>50</v>
      </c>
      <c r="D1295" s="27" t="s">
        <v>51</v>
      </c>
      <c r="E1295" s="27" t="s">
        <v>2</v>
      </c>
      <c r="F1295" s="398" t="s">
        <v>849</v>
      </c>
      <c r="G1295" s="398"/>
      <c r="H1295" s="28" t="s">
        <v>52</v>
      </c>
      <c r="I1295" s="29" t="s">
        <v>53</v>
      </c>
      <c r="J1295" s="29" t="s">
        <v>54</v>
      </c>
      <c r="K1295" s="29" t="s">
        <v>3</v>
      </c>
    </row>
    <row r="1296" spans="2:11" ht="36" customHeight="1" x14ac:dyDescent="0.2">
      <c r="B1296" s="33" t="s">
        <v>850</v>
      </c>
      <c r="C1296" s="35" t="s">
        <v>523</v>
      </c>
      <c r="D1296" s="33" t="s">
        <v>72</v>
      </c>
      <c r="E1296" s="33" t="s">
        <v>524</v>
      </c>
      <c r="F1296" s="399" t="s">
        <v>1139</v>
      </c>
      <c r="G1296" s="399"/>
      <c r="H1296" s="34" t="s">
        <v>67</v>
      </c>
      <c r="I1296" s="70">
        <v>1</v>
      </c>
      <c r="J1296" s="36">
        <v>497.32</v>
      </c>
      <c r="K1296" s="36">
        <v>497.32</v>
      </c>
    </row>
    <row r="1297" spans="2:11" ht="60" customHeight="1" x14ac:dyDescent="0.2">
      <c r="B1297" s="71" t="s">
        <v>852</v>
      </c>
      <c r="C1297" s="72" t="s">
        <v>1266</v>
      </c>
      <c r="D1297" s="71" t="s">
        <v>72</v>
      </c>
      <c r="E1297" s="71" t="s">
        <v>1267</v>
      </c>
      <c r="F1297" s="400" t="s">
        <v>872</v>
      </c>
      <c r="G1297" s="400"/>
      <c r="H1297" s="73" t="s">
        <v>876</v>
      </c>
      <c r="I1297" s="74">
        <v>8.6999999999999994E-3</v>
      </c>
      <c r="J1297" s="75">
        <v>87.56</v>
      </c>
      <c r="K1297" s="75">
        <v>0.76</v>
      </c>
    </row>
    <row r="1298" spans="2:11" ht="60" customHeight="1" x14ac:dyDescent="0.2">
      <c r="B1298" s="71" t="s">
        <v>852</v>
      </c>
      <c r="C1298" s="72" t="s">
        <v>1268</v>
      </c>
      <c r="D1298" s="71" t="s">
        <v>72</v>
      </c>
      <c r="E1298" s="71" t="s">
        <v>1269</v>
      </c>
      <c r="F1298" s="400" t="s">
        <v>872</v>
      </c>
      <c r="G1298" s="400"/>
      <c r="H1298" s="73" t="s">
        <v>873</v>
      </c>
      <c r="I1298" s="74">
        <v>2.9399999999999999E-2</v>
      </c>
      <c r="J1298" s="75">
        <v>37.76</v>
      </c>
      <c r="K1298" s="75">
        <v>1.1100000000000001</v>
      </c>
    </row>
    <row r="1299" spans="2:11" ht="36" customHeight="1" x14ac:dyDescent="0.2">
      <c r="B1299" s="71" t="s">
        <v>852</v>
      </c>
      <c r="C1299" s="72" t="s">
        <v>1109</v>
      </c>
      <c r="D1299" s="71" t="s">
        <v>72</v>
      </c>
      <c r="E1299" s="71" t="s">
        <v>1110</v>
      </c>
      <c r="F1299" s="400" t="s">
        <v>879</v>
      </c>
      <c r="G1299" s="400"/>
      <c r="H1299" s="73" t="s">
        <v>97</v>
      </c>
      <c r="I1299" s="74">
        <v>7.4399999999999994E-2</v>
      </c>
      <c r="J1299" s="75">
        <v>417.98</v>
      </c>
      <c r="K1299" s="75">
        <v>31.09</v>
      </c>
    </row>
    <row r="1300" spans="2:11" ht="36" customHeight="1" x14ac:dyDescent="0.2">
      <c r="B1300" s="71" t="s">
        <v>852</v>
      </c>
      <c r="C1300" s="72" t="s">
        <v>1270</v>
      </c>
      <c r="D1300" s="71" t="s">
        <v>72</v>
      </c>
      <c r="E1300" s="71" t="s">
        <v>1271</v>
      </c>
      <c r="F1300" s="400" t="s">
        <v>879</v>
      </c>
      <c r="G1300" s="400"/>
      <c r="H1300" s="73" t="s">
        <v>97</v>
      </c>
      <c r="I1300" s="74">
        <v>4.48E-2</v>
      </c>
      <c r="J1300" s="75">
        <v>1992.51</v>
      </c>
      <c r="K1300" s="75">
        <v>89.26</v>
      </c>
    </row>
    <row r="1301" spans="2:11" ht="24" customHeight="1" x14ac:dyDescent="0.2">
      <c r="B1301" s="71" t="s">
        <v>852</v>
      </c>
      <c r="C1301" s="72" t="s">
        <v>1272</v>
      </c>
      <c r="D1301" s="71" t="s">
        <v>72</v>
      </c>
      <c r="E1301" s="71" t="s">
        <v>1273</v>
      </c>
      <c r="F1301" s="400" t="s">
        <v>925</v>
      </c>
      <c r="G1301" s="400"/>
      <c r="H1301" s="73" t="s">
        <v>74</v>
      </c>
      <c r="I1301" s="74">
        <v>0.81</v>
      </c>
      <c r="J1301" s="75">
        <v>4.84</v>
      </c>
      <c r="K1301" s="75">
        <v>3.92</v>
      </c>
    </row>
    <row r="1302" spans="2:11" ht="36" customHeight="1" x14ac:dyDescent="0.2">
      <c r="B1302" s="71" t="s">
        <v>852</v>
      </c>
      <c r="C1302" s="72" t="s">
        <v>1274</v>
      </c>
      <c r="D1302" s="71" t="s">
        <v>72</v>
      </c>
      <c r="E1302" s="71" t="s">
        <v>1275</v>
      </c>
      <c r="F1302" s="400" t="s">
        <v>855</v>
      </c>
      <c r="G1302" s="400"/>
      <c r="H1302" s="73" t="s">
        <v>97</v>
      </c>
      <c r="I1302" s="74">
        <v>1.4E-3</v>
      </c>
      <c r="J1302" s="75">
        <v>423.12</v>
      </c>
      <c r="K1302" s="75">
        <v>0.59</v>
      </c>
    </row>
    <row r="1303" spans="2:11" ht="36" customHeight="1" x14ac:dyDescent="0.2">
      <c r="B1303" s="71" t="s">
        <v>852</v>
      </c>
      <c r="C1303" s="72" t="s">
        <v>1276</v>
      </c>
      <c r="D1303" s="71" t="s">
        <v>72</v>
      </c>
      <c r="E1303" s="71" t="s">
        <v>1277</v>
      </c>
      <c r="F1303" s="400" t="s">
        <v>855</v>
      </c>
      <c r="G1303" s="400"/>
      <c r="H1303" s="73" t="s">
        <v>97</v>
      </c>
      <c r="I1303" s="74">
        <v>0.11559999999999999</v>
      </c>
      <c r="J1303" s="75">
        <v>626.54</v>
      </c>
      <c r="K1303" s="75">
        <v>72.42</v>
      </c>
    </row>
    <row r="1304" spans="2:11" ht="24" customHeight="1" x14ac:dyDescent="0.2">
      <c r="B1304" s="71" t="s">
        <v>852</v>
      </c>
      <c r="C1304" s="72" t="s">
        <v>911</v>
      </c>
      <c r="D1304" s="71" t="s">
        <v>72</v>
      </c>
      <c r="E1304" s="71" t="s">
        <v>912</v>
      </c>
      <c r="F1304" s="400" t="s">
        <v>855</v>
      </c>
      <c r="G1304" s="400"/>
      <c r="H1304" s="73" t="s">
        <v>866</v>
      </c>
      <c r="I1304" s="74">
        <v>6.0895000000000001</v>
      </c>
      <c r="J1304" s="75">
        <v>20.3</v>
      </c>
      <c r="K1304" s="75">
        <v>123.61</v>
      </c>
    </row>
    <row r="1305" spans="2:11" ht="24" customHeight="1" x14ac:dyDescent="0.2">
      <c r="B1305" s="71" t="s">
        <v>852</v>
      </c>
      <c r="C1305" s="72" t="s">
        <v>896</v>
      </c>
      <c r="D1305" s="71" t="s">
        <v>72</v>
      </c>
      <c r="E1305" s="71" t="s">
        <v>897</v>
      </c>
      <c r="F1305" s="400" t="s">
        <v>855</v>
      </c>
      <c r="G1305" s="400"/>
      <c r="H1305" s="73" t="s">
        <v>866</v>
      </c>
      <c r="I1305" s="74">
        <v>6.0895000000000001</v>
      </c>
      <c r="J1305" s="75">
        <v>16.940000000000001</v>
      </c>
      <c r="K1305" s="75">
        <v>103.15</v>
      </c>
    </row>
    <row r="1306" spans="2:11" ht="24" customHeight="1" x14ac:dyDescent="0.2">
      <c r="B1306" s="80" t="s">
        <v>884</v>
      </c>
      <c r="C1306" s="81" t="s">
        <v>1278</v>
      </c>
      <c r="D1306" s="80" t="s">
        <v>72</v>
      </c>
      <c r="E1306" s="80" t="s">
        <v>1279</v>
      </c>
      <c r="F1306" s="401" t="s">
        <v>887</v>
      </c>
      <c r="G1306" s="401"/>
      <c r="H1306" s="82" t="s">
        <v>67</v>
      </c>
      <c r="I1306" s="83">
        <v>166.0916</v>
      </c>
      <c r="J1306" s="84">
        <v>0.43</v>
      </c>
      <c r="K1306" s="84">
        <v>71.41</v>
      </c>
    </row>
    <row r="1307" spans="2:11" x14ac:dyDescent="0.2">
      <c r="B1307" s="76"/>
      <c r="C1307" s="76"/>
      <c r="D1307" s="76"/>
      <c r="E1307" s="76"/>
      <c r="F1307" s="76" t="s">
        <v>858</v>
      </c>
      <c r="G1307" s="77">
        <v>103.24424819893098</v>
      </c>
      <c r="H1307" s="76" t="s">
        <v>859</v>
      </c>
      <c r="I1307" s="77">
        <v>118.89</v>
      </c>
      <c r="J1307" s="76" t="s">
        <v>860</v>
      </c>
      <c r="K1307" s="77">
        <v>222.13</v>
      </c>
    </row>
    <row r="1308" spans="2:11" ht="30" customHeight="1" thickBot="1" x14ac:dyDescent="0.25">
      <c r="B1308" s="37"/>
      <c r="C1308" s="37"/>
      <c r="D1308" s="37"/>
      <c r="E1308" s="37"/>
      <c r="F1308" s="37"/>
      <c r="G1308" s="37"/>
      <c r="H1308" s="37" t="s">
        <v>861</v>
      </c>
      <c r="I1308" s="78">
        <v>4</v>
      </c>
      <c r="J1308" s="37" t="s">
        <v>862</v>
      </c>
      <c r="K1308" s="38">
        <v>1989.28</v>
      </c>
    </row>
    <row r="1309" spans="2:11" ht="0.95" customHeight="1" thickTop="1" x14ac:dyDescent="0.2">
      <c r="B1309" s="79"/>
      <c r="C1309" s="79"/>
      <c r="D1309" s="79"/>
      <c r="E1309" s="79"/>
      <c r="F1309" s="79"/>
      <c r="G1309" s="79"/>
      <c r="H1309" s="79"/>
      <c r="I1309" s="79"/>
      <c r="J1309" s="79"/>
      <c r="K1309" s="79"/>
    </row>
    <row r="1310" spans="2:11" ht="18" customHeight="1" x14ac:dyDescent="0.2">
      <c r="B1310" s="27" t="s">
        <v>525</v>
      </c>
      <c r="C1310" s="29" t="s">
        <v>50</v>
      </c>
      <c r="D1310" s="27" t="s">
        <v>51</v>
      </c>
      <c r="E1310" s="27" t="s">
        <v>2</v>
      </c>
      <c r="F1310" s="398" t="s">
        <v>849</v>
      </c>
      <c r="G1310" s="398"/>
      <c r="H1310" s="28" t="s">
        <v>52</v>
      </c>
      <c r="I1310" s="29" t="s">
        <v>53</v>
      </c>
      <c r="J1310" s="29" t="s">
        <v>54</v>
      </c>
      <c r="K1310" s="29" t="s">
        <v>3</v>
      </c>
    </row>
    <row r="1311" spans="2:11" ht="36" customHeight="1" x14ac:dyDescent="0.2">
      <c r="B1311" s="33" t="s">
        <v>850</v>
      </c>
      <c r="C1311" s="35" t="s">
        <v>526</v>
      </c>
      <c r="D1311" s="33" t="s">
        <v>72</v>
      </c>
      <c r="E1311" s="33" t="s">
        <v>527</v>
      </c>
      <c r="F1311" s="399" t="s">
        <v>1139</v>
      </c>
      <c r="G1311" s="399"/>
      <c r="H1311" s="34" t="s">
        <v>67</v>
      </c>
      <c r="I1311" s="70">
        <v>1</v>
      </c>
      <c r="J1311" s="36">
        <v>158.41999999999999</v>
      </c>
      <c r="K1311" s="36">
        <v>158.41999999999999</v>
      </c>
    </row>
    <row r="1312" spans="2:11" ht="36" customHeight="1" x14ac:dyDescent="0.2">
      <c r="B1312" s="71" t="s">
        <v>852</v>
      </c>
      <c r="C1312" s="72" t="s">
        <v>1109</v>
      </c>
      <c r="D1312" s="71" t="s">
        <v>72</v>
      </c>
      <c r="E1312" s="71" t="s">
        <v>1110</v>
      </c>
      <c r="F1312" s="400" t="s">
        <v>879</v>
      </c>
      <c r="G1312" s="400"/>
      <c r="H1312" s="73" t="s">
        <v>97</v>
      </c>
      <c r="I1312" s="74">
        <v>2.9100000000000001E-2</v>
      </c>
      <c r="J1312" s="75">
        <v>417.98</v>
      </c>
      <c r="K1312" s="75">
        <v>12.16</v>
      </c>
    </row>
    <row r="1313" spans="2:11" ht="36" customHeight="1" x14ac:dyDescent="0.2">
      <c r="B1313" s="71" t="s">
        <v>852</v>
      </c>
      <c r="C1313" s="72" t="s">
        <v>1280</v>
      </c>
      <c r="D1313" s="71" t="s">
        <v>72</v>
      </c>
      <c r="E1313" s="71" t="s">
        <v>1281</v>
      </c>
      <c r="F1313" s="400" t="s">
        <v>879</v>
      </c>
      <c r="G1313" s="400"/>
      <c r="H1313" s="73" t="s">
        <v>97</v>
      </c>
      <c r="I1313" s="74">
        <v>1.7500000000000002E-2</v>
      </c>
      <c r="J1313" s="75">
        <v>2368.4</v>
      </c>
      <c r="K1313" s="75">
        <v>41.44</v>
      </c>
    </row>
    <row r="1314" spans="2:11" ht="24" customHeight="1" x14ac:dyDescent="0.2">
      <c r="B1314" s="71" t="s">
        <v>852</v>
      </c>
      <c r="C1314" s="72" t="s">
        <v>1272</v>
      </c>
      <c r="D1314" s="71" t="s">
        <v>72</v>
      </c>
      <c r="E1314" s="71" t="s">
        <v>1273</v>
      </c>
      <c r="F1314" s="400" t="s">
        <v>925</v>
      </c>
      <c r="G1314" s="400"/>
      <c r="H1314" s="73" t="s">
        <v>74</v>
      </c>
      <c r="I1314" s="74">
        <v>0.36</v>
      </c>
      <c r="J1314" s="75">
        <v>4.84</v>
      </c>
      <c r="K1314" s="75">
        <v>1.74</v>
      </c>
    </row>
    <row r="1315" spans="2:11" ht="36" customHeight="1" x14ac:dyDescent="0.2">
      <c r="B1315" s="71" t="s">
        <v>852</v>
      </c>
      <c r="C1315" s="72" t="s">
        <v>1274</v>
      </c>
      <c r="D1315" s="71" t="s">
        <v>72</v>
      </c>
      <c r="E1315" s="71" t="s">
        <v>1275</v>
      </c>
      <c r="F1315" s="400" t="s">
        <v>855</v>
      </c>
      <c r="G1315" s="400"/>
      <c r="H1315" s="73" t="s">
        <v>97</v>
      </c>
      <c r="I1315" s="74">
        <v>4.0000000000000002E-4</v>
      </c>
      <c r="J1315" s="75">
        <v>423.12</v>
      </c>
      <c r="K1315" s="75">
        <v>0.16</v>
      </c>
    </row>
    <row r="1316" spans="2:11" ht="36" customHeight="1" x14ac:dyDescent="0.2">
      <c r="B1316" s="71" t="s">
        <v>852</v>
      </c>
      <c r="C1316" s="72" t="s">
        <v>1276</v>
      </c>
      <c r="D1316" s="71" t="s">
        <v>72</v>
      </c>
      <c r="E1316" s="71" t="s">
        <v>1277</v>
      </c>
      <c r="F1316" s="400" t="s">
        <v>855</v>
      </c>
      <c r="G1316" s="400"/>
      <c r="H1316" s="73" t="s">
        <v>97</v>
      </c>
      <c r="I1316" s="74">
        <v>0.03</v>
      </c>
      <c r="J1316" s="75">
        <v>626.54</v>
      </c>
      <c r="K1316" s="75">
        <v>18.79</v>
      </c>
    </row>
    <row r="1317" spans="2:11" ht="24" customHeight="1" x14ac:dyDescent="0.2">
      <c r="B1317" s="71" t="s">
        <v>852</v>
      </c>
      <c r="C1317" s="72" t="s">
        <v>911</v>
      </c>
      <c r="D1317" s="71" t="s">
        <v>72</v>
      </c>
      <c r="E1317" s="71" t="s">
        <v>912</v>
      </c>
      <c r="F1317" s="400" t="s">
        <v>855</v>
      </c>
      <c r="G1317" s="400"/>
      <c r="H1317" s="73" t="s">
        <v>866</v>
      </c>
      <c r="I1317" s="74">
        <v>1.7204999999999999</v>
      </c>
      <c r="J1317" s="75">
        <v>20.3</v>
      </c>
      <c r="K1317" s="75">
        <v>34.92</v>
      </c>
    </row>
    <row r="1318" spans="2:11" ht="24" customHeight="1" x14ac:dyDescent="0.2">
      <c r="B1318" s="71" t="s">
        <v>852</v>
      </c>
      <c r="C1318" s="72" t="s">
        <v>896</v>
      </c>
      <c r="D1318" s="71" t="s">
        <v>72</v>
      </c>
      <c r="E1318" s="71" t="s">
        <v>897</v>
      </c>
      <c r="F1318" s="400" t="s">
        <v>855</v>
      </c>
      <c r="G1318" s="400"/>
      <c r="H1318" s="73" t="s">
        <v>866</v>
      </c>
      <c r="I1318" s="74">
        <v>1.7204999999999999</v>
      </c>
      <c r="J1318" s="75">
        <v>16.940000000000001</v>
      </c>
      <c r="K1318" s="75">
        <v>29.14</v>
      </c>
    </row>
    <row r="1319" spans="2:11" ht="24" customHeight="1" x14ac:dyDescent="0.2">
      <c r="B1319" s="80" t="s">
        <v>884</v>
      </c>
      <c r="C1319" s="81" t="s">
        <v>1278</v>
      </c>
      <c r="D1319" s="80" t="s">
        <v>72</v>
      </c>
      <c r="E1319" s="80" t="s">
        <v>1279</v>
      </c>
      <c r="F1319" s="401" t="s">
        <v>887</v>
      </c>
      <c r="G1319" s="401"/>
      <c r="H1319" s="82" t="s">
        <v>67</v>
      </c>
      <c r="I1319" s="83">
        <v>46.689</v>
      </c>
      <c r="J1319" s="84">
        <v>0.43</v>
      </c>
      <c r="K1319" s="84">
        <v>20.07</v>
      </c>
    </row>
    <row r="1320" spans="2:11" x14ac:dyDescent="0.2">
      <c r="B1320" s="76"/>
      <c r="C1320" s="76"/>
      <c r="D1320" s="76"/>
      <c r="E1320" s="76"/>
      <c r="F1320" s="76" t="s">
        <v>858</v>
      </c>
      <c r="G1320" s="77">
        <v>33.762491285149892</v>
      </c>
      <c r="H1320" s="76" t="s">
        <v>859</v>
      </c>
      <c r="I1320" s="77">
        <v>38.880000000000003</v>
      </c>
      <c r="J1320" s="76" t="s">
        <v>860</v>
      </c>
      <c r="K1320" s="77">
        <v>72.64</v>
      </c>
    </row>
    <row r="1321" spans="2:11" ht="30" customHeight="1" thickBot="1" x14ac:dyDescent="0.25">
      <c r="B1321" s="37"/>
      <c r="C1321" s="37"/>
      <c r="D1321" s="37"/>
      <c r="E1321" s="37"/>
      <c r="F1321" s="37"/>
      <c r="G1321" s="37"/>
      <c r="H1321" s="37" t="s">
        <v>861</v>
      </c>
      <c r="I1321" s="78">
        <v>1</v>
      </c>
      <c r="J1321" s="37" t="s">
        <v>862</v>
      </c>
      <c r="K1321" s="38">
        <v>158.41999999999999</v>
      </c>
    </row>
    <row r="1322" spans="2:11" ht="0.95" customHeight="1" thickTop="1" x14ac:dyDescent="0.2">
      <c r="B1322" s="79"/>
      <c r="C1322" s="79"/>
      <c r="D1322" s="79"/>
      <c r="E1322" s="79"/>
      <c r="F1322" s="79"/>
      <c r="G1322" s="79"/>
      <c r="H1322" s="79"/>
      <c r="I1322" s="79"/>
      <c r="J1322" s="79"/>
      <c r="K1322" s="79"/>
    </row>
    <row r="1323" spans="2:11" ht="24" customHeight="1" x14ac:dyDescent="0.2">
      <c r="B1323" s="30" t="s">
        <v>528</v>
      </c>
      <c r="C1323" s="30"/>
      <c r="D1323" s="30"/>
      <c r="E1323" s="30" t="s">
        <v>529</v>
      </c>
      <c r="F1323" s="30"/>
      <c r="G1323" s="397"/>
      <c r="H1323" s="397"/>
      <c r="I1323" s="31"/>
      <c r="J1323" s="30"/>
      <c r="K1323" s="32">
        <v>1430.06</v>
      </c>
    </row>
    <row r="1324" spans="2:11" ht="18" customHeight="1" x14ac:dyDescent="0.2">
      <c r="B1324" s="27" t="s">
        <v>530</v>
      </c>
      <c r="C1324" s="29" t="s">
        <v>50</v>
      </c>
      <c r="D1324" s="27" t="s">
        <v>51</v>
      </c>
      <c r="E1324" s="27" t="s">
        <v>2</v>
      </c>
      <c r="F1324" s="398" t="s">
        <v>849</v>
      </c>
      <c r="G1324" s="398"/>
      <c r="H1324" s="28" t="s">
        <v>52</v>
      </c>
      <c r="I1324" s="29" t="s">
        <v>53</v>
      </c>
      <c r="J1324" s="29" t="s">
        <v>54</v>
      </c>
      <c r="K1324" s="29" t="s">
        <v>3</v>
      </c>
    </row>
    <row r="1325" spans="2:11" ht="24" customHeight="1" x14ac:dyDescent="0.2">
      <c r="B1325" s="33" t="s">
        <v>850</v>
      </c>
      <c r="C1325" s="35" t="s">
        <v>531</v>
      </c>
      <c r="D1325" s="33" t="s">
        <v>72</v>
      </c>
      <c r="E1325" s="33" t="s">
        <v>532</v>
      </c>
      <c r="F1325" s="399" t="s">
        <v>1139</v>
      </c>
      <c r="G1325" s="399"/>
      <c r="H1325" s="34" t="s">
        <v>67</v>
      </c>
      <c r="I1325" s="70">
        <v>1</v>
      </c>
      <c r="J1325" s="36">
        <v>715.03</v>
      </c>
      <c r="K1325" s="36">
        <v>715.03</v>
      </c>
    </row>
    <row r="1326" spans="2:11" ht="24" customHeight="1" x14ac:dyDescent="0.2">
      <c r="B1326" s="71" t="s">
        <v>852</v>
      </c>
      <c r="C1326" s="72" t="s">
        <v>1140</v>
      </c>
      <c r="D1326" s="71" t="s">
        <v>72</v>
      </c>
      <c r="E1326" s="71" t="s">
        <v>1141</v>
      </c>
      <c r="F1326" s="400" t="s">
        <v>855</v>
      </c>
      <c r="G1326" s="400"/>
      <c r="H1326" s="73" t="s">
        <v>866</v>
      </c>
      <c r="I1326" s="74">
        <v>7.7</v>
      </c>
      <c r="J1326" s="75">
        <v>15.2</v>
      </c>
      <c r="K1326" s="75">
        <v>117.04</v>
      </c>
    </row>
    <row r="1327" spans="2:11" ht="24" customHeight="1" x14ac:dyDescent="0.2">
      <c r="B1327" s="71" t="s">
        <v>852</v>
      </c>
      <c r="C1327" s="72" t="s">
        <v>1142</v>
      </c>
      <c r="D1327" s="71" t="s">
        <v>72</v>
      </c>
      <c r="E1327" s="71" t="s">
        <v>1143</v>
      </c>
      <c r="F1327" s="400" t="s">
        <v>855</v>
      </c>
      <c r="G1327" s="400"/>
      <c r="H1327" s="73" t="s">
        <v>866</v>
      </c>
      <c r="I1327" s="74">
        <v>7.7</v>
      </c>
      <c r="J1327" s="75">
        <v>19.64</v>
      </c>
      <c r="K1327" s="75">
        <v>151.22</v>
      </c>
    </row>
    <row r="1328" spans="2:11" ht="24" customHeight="1" x14ac:dyDescent="0.2">
      <c r="B1328" s="80" t="s">
        <v>884</v>
      </c>
      <c r="C1328" s="81" t="s">
        <v>1282</v>
      </c>
      <c r="D1328" s="80" t="s">
        <v>72</v>
      </c>
      <c r="E1328" s="80" t="s">
        <v>1283</v>
      </c>
      <c r="F1328" s="401" t="s">
        <v>887</v>
      </c>
      <c r="G1328" s="401"/>
      <c r="H1328" s="82" t="s">
        <v>67</v>
      </c>
      <c r="I1328" s="83">
        <v>1</v>
      </c>
      <c r="J1328" s="84">
        <v>9.35</v>
      </c>
      <c r="K1328" s="84">
        <v>9.35</v>
      </c>
    </row>
    <row r="1329" spans="2:11" ht="24" customHeight="1" x14ac:dyDescent="0.2">
      <c r="B1329" s="80" t="s">
        <v>884</v>
      </c>
      <c r="C1329" s="81" t="s">
        <v>1284</v>
      </c>
      <c r="D1329" s="80" t="s">
        <v>72</v>
      </c>
      <c r="E1329" s="80" t="s">
        <v>1285</v>
      </c>
      <c r="F1329" s="401" t="s">
        <v>887</v>
      </c>
      <c r="G1329" s="401"/>
      <c r="H1329" s="82" t="s">
        <v>67</v>
      </c>
      <c r="I1329" s="83">
        <v>0.4</v>
      </c>
      <c r="J1329" s="84">
        <v>6.41</v>
      </c>
      <c r="K1329" s="84">
        <v>2.56</v>
      </c>
    </row>
    <row r="1330" spans="2:11" ht="24" customHeight="1" x14ac:dyDescent="0.2">
      <c r="B1330" s="80" t="s">
        <v>884</v>
      </c>
      <c r="C1330" s="81" t="s">
        <v>1286</v>
      </c>
      <c r="D1330" s="80" t="s">
        <v>72</v>
      </c>
      <c r="E1330" s="80" t="s">
        <v>1287</v>
      </c>
      <c r="F1330" s="401" t="s">
        <v>887</v>
      </c>
      <c r="G1330" s="401"/>
      <c r="H1330" s="82" t="s">
        <v>67</v>
      </c>
      <c r="I1330" s="83">
        <v>1</v>
      </c>
      <c r="J1330" s="84">
        <v>14.74</v>
      </c>
      <c r="K1330" s="84">
        <v>14.74</v>
      </c>
    </row>
    <row r="1331" spans="2:11" ht="24" customHeight="1" x14ac:dyDescent="0.2">
      <c r="B1331" s="80" t="s">
        <v>884</v>
      </c>
      <c r="C1331" s="81" t="s">
        <v>1288</v>
      </c>
      <c r="D1331" s="80" t="s">
        <v>72</v>
      </c>
      <c r="E1331" s="80" t="s">
        <v>1289</v>
      </c>
      <c r="F1331" s="401" t="s">
        <v>887</v>
      </c>
      <c r="G1331" s="401"/>
      <c r="H1331" s="82" t="s">
        <v>67</v>
      </c>
      <c r="I1331" s="83">
        <v>2</v>
      </c>
      <c r="J1331" s="84">
        <v>16.05</v>
      </c>
      <c r="K1331" s="84">
        <v>32.1</v>
      </c>
    </row>
    <row r="1332" spans="2:11" ht="24" customHeight="1" x14ac:dyDescent="0.2">
      <c r="B1332" s="80" t="s">
        <v>884</v>
      </c>
      <c r="C1332" s="81" t="s">
        <v>1290</v>
      </c>
      <c r="D1332" s="80" t="s">
        <v>72</v>
      </c>
      <c r="E1332" s="80" t="s">
        <v>1291</v>
      </c>
      <c r="F1332" s="401" t="s">
        <v>887</v>
      </c>
      <c r="G1332" s="401"/>
      <c r="H1332" s="82" t="s">
        <v>67</v>
      </c>
      <c r="I1332" s="83">
        <v>1</v>
      </c>
      <c r="J1332" s="84">
        <v>325.5</v>
      </c>
      <c r="K1332" s="84">
        <v>325.5</v>
      </c>
    </row>
    <row r="1333" spans="2:11" ht="24" customHeight="1" x14ac:dyDescent="0.2">
      <c r="B1333" s="80" t="s">
        <v>884</v>
      </c>
      <c r="C1333" s="81" t="s">
        <v>1240</v>
      </c>
      <c r="D1333" s="80" t="s">
        <v>72</v>
      </c>
      <c r="E1333" s="80" t="s">
        <v>1241</v>
      </c>
      <c r="F1333" s="401" t="s">
        <v>887</v>
      </c>
      <c r="G1333" s="401"/>
      <c r="H1333" s="82" t="s">
        <v>67</v>
      </c>
      <c r="I1333" s="83">
        <v>0.3</v>
      </c>
      <c r="J1333" s="84">
        <v>3.46</v>
      </c>
      <c r="K1333" s="84">
        <v>1.03</v>
      </c>
    </row>
    <row r="1334" spans="2:11" ht="24" customHeight="1" x14ac:dyDescent="0.2">
      <c r="B1334" s="80" t="s">
        <v>884</v>
      </c>
      <c r="C1334" s="81" t="s">
        <v>1174</v>
      </c>
      <c r="D1334" s="80" t="s">
        <v>72</v>
      </c>
      <c r="E1334" s="80" t="s">
        <v>1175</v>
      </c>
      <c r="F1334" s="401" t="s">
        <v>887</v>
      </c>
      <c r="G1334" s="401"/>
      <c r="H1334" s="82" t="s">
        <v>67</v>
      </c>
      <c r="I1334" s="83">
        <v>1</v>
      </c>
      <c r="J1334" s="84">
        <v>1.83</v>
      </c>
      <c r="K1334" s="84">
        <v>1.83</v>
      </c>
    </row>
    <row r="1335" spans="2:11" ht="24" customHeight="1" x14ac:dyDescent="0.2">
      <c r="B1335" s="80" t="s">
        <v>884</v>
      </c>
      <c r="C1335" s="81" t="s">
        <v>1292</v>
      </c>
      <c r="D1335" s="80" t="s">
        <v>72</v>
      </c>
      <c r="E1335" s="80" t="s">
        <v>1293</v>
      </c>
      <c r="F1335" s="401" t="s">
        <v>887</v>
      </c>
      <c r="G1335" s="401"/>
      <c r="H1335" s="82" t="s">
        <v>67</v>
      </c>
      <c r="I1335" s="83">
        <v>1</v>
      </c>
      <c r="J1335" s="84">
        <v>24.47</v>
      </c>
      <c r="K1335" s="84">
        <v>24.47</v>
      </c>
    </row>
    <row r="1336" spans="2:11" ht="24" customHeight="1" x14ac:dyDescent="0.2">
      <c r="B1336" s="80" t="s">
        <v>884</v>
      </c>
      <c r="C1336" s="81" t="s">
        <v>1182</v>
      </c>
      <c r="D1336" s="80" t="s">
        <v>72</v>
      </c>
      <c r="E1336" s="80" t="s">
        <v>1183</v>
      </c>
      <c r="F1336" s="401" t="s">
        <v>887</v>
      </c>
      <c r="G1336" s="401"/>
      <c r="H1336" s="82" t="s">
        <v>67</v>
      </c>
      <c r="I1336" s="83">
        <v>1</v>
      </c>
      <c r="J1336" s="84">
        <v>3.46</v>
      </c>
      <c r="K1336" s="84">
        <v>3.46</v>
      </c>
    </row>
    <row r="1337" spans="2:11" ht="36" customHeight="1" x14ac:dyDescent="0.2">
      <c r="B1337" s="80" t="s">
        <v>884</v>
      </c>
      <c r="C1337" s="81" t="s">
        <v>1236</v>
      </c>
      <c r="D1337" s="80" t="s">
        <v>72</v>
      </c>
      <c r="E1337" s="80" t="s">
        <v>1237</v>
      </c>
      <c r="F1337" s="401" t="s">
        <v>887</v>
      </c>
      <c r="G1337" s="401"/>
      <c r="H1337" s="82" t="s">
        <v>67</v>
      </c>
      <c r="I1337" s="83">
        <v>1</v>
      </c>
      <c r="J1337" s="84">
        <v>13.11</v>
      </c>
      <c r="K1337" s="84">
        <v>13.11</v>
      </c>
    </row>
    <row r="1338" spans="2:11" ht="24" customHeight="1" x14ac:dyDescent="0.2">
      <c r="B1338" s="80" t="s">
        <v>884</v>
      </c>
      <c r="C1338" s="81" t="s">
        <v>1148</v>
      </c>
      <c r="D1338" s="80" t="s">
        <v>72</v>
      </c>
      <c r="E1338" s="80" t="s">
        <v>1149</v>
      </c>
      <c r="F1338" s="401" t="s">
        <v>887</v>
      </c>
      <c r="G1338" s="401"/>
      <c r="H1338" s="82" t="s">
        <v>122</v>
      </c>
      <c r="I1338" s="83">
        <v>1.5</v>
      </c>
      <c r="J1338" s="84">
        <v>3.11</v>
      </c>
      <c r="K1338" s="84">
        <v>4.66</v>
      </c>
    </row>
    <row r="1339" spans="2:11" ht="24" customHeight="1" x14ac:dyDescent="0.2">
      <c r="B1339" s="80" t="s">
        <v>884</v>
      </c>
      <c r="C1339" s="81" t="s">
        <v>1150</v>
      </c>
      <c r="D1339" s="80" t="s">
        <v>72</v>
      </c>
      <c r="E1339" s="80" t="s">
        <v>1151</v>
      </c>
      <c r="F1339" s="401" t="s">
        <v>887</v>
      </c>
      <c r="G1339" s="401"/>
      <c r="H1339" s="82" t="s">
        <v>122</v>
      </c>
      <c r="I1339" s="83">
        <v>2</v>
      </c>
      <c r="J1339" s="84">
        <v>6.98</v>
      </c>
      <c r="K1339" s="84">
        <v>13.96</v>
      </c>
    </row>
    <row r="1340" spans="2:11" x14ac:dyDescent="0.2">
      <c r="B1340" s="76"/>
      <c r="C1340" s="76"/>
      <c r="D1340" s="76"/>
      <c r="E1340" s="76"/>
      <c r="F1340" s="76" t="s">
        <v>858</v>
      </c>
      <c r="G1340" s="77">
        <v>93.190797118289566</v>
      </c>
      <c r="H1340" s="76" t="s">
        <v>859</v>
      </c>
      <c r="I1340" s="77">
        <v>107.31</v>
      </c>
      <c r="J1340" s="76" t="s">
        <v>860</v>
      </c>
      <c r="K1340" s="77">
        <v>200.5</v>
      </c>
    </row>
    <row r="1341" spans="2:11" ht="30" customHeight="1" thickBot="1" x14ac:dyDescent="0.25">
      <c r="B1341" s="37"/>
      <c r="C1341" s="37"/>
      <c r="D1341" s="37"/>
      <c r="E1341" s="37"/>
      <c r="F1341" s="37"/>
      <c r="G1341" s="37"/>
      <c r="H1341" s="37" t="s">
        <v>861</v>
      </c>
      <c r="I1341" s="78">
        <v>2</v>
      </c>
      <c r="J1341" s="37" t="s">
        <v>862</v>
      </c>
      <c r="K1341" s="38">
        <v>1430.06</v>
      </c>
    </row>
    <row r="1342" spans="2:11" ht="0.95" customHeight="1" thickTop="1" x14ac:dyDescent="0.2">
      <c r="B1342" s="79"/>
      <c r="C1342" s="79"/>
      <c r="D1342" s="79"/>
      <c r="E1342" s="79"/>
      <c r="F1342" s="79"/>
      <c r="G1342" s="79"/>
      <c r="H1342" s="79"/>
      <c r="I1342" s="79"/>
      <c r="J1342" s="79"/>
      <c r="K1342" s="79"/>
    </row>
    <row r="1343" spans="2:11" ht="24" customHeight="1" x14ac:dyDescent="0.2">
      <c r="B1343" s="30" t="s">
        <v>533</v>
      </c>
      <c r="C1343" s="30"/>
      <c r="D1343" s="30"/>
      <c r="E1343" s="30" t="s">
        <v>534</v>
      </c>
      <c r="F1343" s="30"/>
      <c r="G1343" s="397"/>
      <c r="H1343" s="397"/>
      <c r="I1343" s="31"/>
      <c r="J1343" s="30"/>
      <c r="K1343" s="32">
        <v>11608.76</v>
      </c>
    </row>
    <row r="1344" spans="2:11" ht="18" customHeight="1" x14ac:dyDescent="0.2">
      <c r="B1344" s="27" t="s">
        <v>535</v>
      </c>
      <c r="C1344" s="29" t="s">
        <v>50</v>
      </c>
      <c r="D1344" s="27" t="s">
        <v>51</v>
      </c>
      <c r="E1344" s="27" t="s">
        <v>2</v>
      </c>
      <c r="F1344" s="398" t="s">
        <v>849</v>
      </c>
      <c r="G1344" s="398"/>
      <c r="H1344" s="28" t="s">
        <v>52</v>
      </c>
      <c r="I1344" s="29" t="s">
        <v>53</v>
      </c>
      <c r="J1344" s="29" t="s">
        <v>54</v>
      </c>
      <c r="K1344" s="29" t="s">
        <v>3</v>
      </c>
    </row>
    <row r="1345" spans="2:11" ht="24" customHeight="1" x14ac:dyDescent="0.2">
      <c r="B1345" s="33" t="s">
        <v>850</v>
      </c>
      <c r="C1345" s="35" t="s">
        <v>536</v>
      </c>
      <c r="D1345" s="33" t="s">
        <v>59</v>
      </c>
      <c r="E1345" s="33" t="s">
        <v>537</v>
      </c>
      <c r="F1345" s="399" t="s">
        <v>1113</v>
      </c>
      <c r="G1345" s="399"/>
      <c r="H1345" s="34" t="s">
        <v>67</v>
      </c>
      <c r="I1345" s="70">
        <v>1</v>
      </c>
      <c r="J1345" s="36">
        <v>287.47000000000003</v>
      </c>
      <c r="K1345" s="36">
        <v>287.47000000000003</v>
      </c>
    </row>
    <row r="1346" spans="2:11" ht="24" customHeight="1" x14ac:dyDescent="0.2">
      <c r="B1346" s="71" t="s">
        <v>852</v>
      </c>
      <c r="C1346" s="72" t="s">
        <v>911</v>
      </c>
      <c r="D1346" s="71" t="s">
        <v>72</v>
      </c>
      <c r="E1346" s="71" t="s">
        <v>912</v>
      </c>
      <c r="F1346" s="400" t="s">
        <v>855</v>
      </c>
      <c r="G1346" s="400"/>
      <c r="H1346" s="73" t="s">
        <v>866</v>
      </c>
      <c r="I1346" s="74">
        <v>1</v>
      </c>
      <c r="J1346" s="75">
        <v>20.3</v>
      </c>
      <c r="K1346" s="75">
        <v>20.3</v>
      </c>
    </row>
    <row r="1347" spans="2:11" ht="24" customHeight="1" x14ac:dyDescent="0.2">
      <c r="B1347" s="71" t="s">
        <v>852</v>
      </c>
      <c r="C1347" s="72" t="s">
        <v>1294</v>
      </c>
      <c r="D1347" s="71" t="s">
        <v>72</v>
      </c>
      <c r="E1347" s="71" t="s">
        <v>1295</v>
      </c>
      <c r="F1347" s="400" t="s">
        <v>855</v>
      </c>
      <c r="G1347" s="400"/>
      <c r="H1347" s="73" t="s">
        <v>866</v>
      </c>
      <c r="I1347" s="74">
        <v>1</v>
      </c>
      <c r="J1347" s="75">
        <v>17.13</v>
      </c>
      <c r="K1347" s="75">
        <v>17.13</v>
      </c>
    </row>
    <row r="1348" spans="2:11" ht="24" customHeight="1" x14ac:dyDescent="0.2">
      <c r="B1348" s="80" t="s">
        <v>884</v>
      </c>
      <c r="C1348" s="81" t="s">
        <v>1296</v>
      </c>
      <c r="D1348" s="80" t="s">
        <v>72</v>
      </c>
      <c r="E1348" s="80" t="s">
        <v>1297</v>
      </c>
      <c r="F1348" s="401" t="s">
        <v>887</v>
      </c>
      <c r="G1348" s="401"/>
      <c r="H1348" s="82" t="s">
        <v>74</v>
      </c>
      <c r="I1348" s="83">
        <v>0.3</v>
      </c>
      <c r="J1348" s="84">
        <v>833.47</v>
      </c>
      <c r="K1348" s="84">
        <v>250.04</v>
      </c>
    </row>
    <row r="1349" spans="2:11" x14ac:dyDescent="0.2">
      <c r="B1349" s="76"/>
      <c r="C1349" s="76"/>
      <c r="D1349" s="76"/>
      <c r="E1349" s="76"/>
      <c r="F1349" s="76" t="s">
        <v>858</v>
      </c>
      <c r="G1349" s="77">
        <v>12.944457399999999</v>
      </c>
      <c r="H1349" s="76" t="s">
        <v>859</v>
      </c>
      <c r="I1349" s="77">
        <v>14.91</v>
      </c>
      <c r="J1349" s="76" t="s">
        <v>860</v>
      </c>
      <c r="K1349" s="77">
        <v>27.85</v>
      </c>
    </row>
    <row r="1350" spans="2:11" ht="30" customHeight="1" thickBot="1" x14ac:dyDescent="0.25">
      <c r="B1350" s="37"/>
      <c r="C1350" s="37"/>
      <c r="D1350" s="37"/>
      <c r="E1350" s="37"/>
      <c r="F1350" s="37"/>
      <c r="G1350" s="37"/>
      <c r="H1350" s="37" t="s">
        <v>861</v>
      </c>
      <c r="I1350" s="78">
        <v>4</v>
      </c>
      <c r="J1350" s="37" t="s">
        <v>862</v>
      </c>
      <c r="K1350" s="38">
        <v>1149.8800000000001</v>
      </c>
    </row>
    <row r="1351" spans="2:11" ht="0.95" customHeight="1" thickTop="1" x14ac:dyDescent="0.2">
      <c r="B1351" s="79"/>
      <c r="C1351" s="79"/>
      <c r="D1351" s="79"/>
      <c r="E1351" s="79"/>
      <c r="F1351" s="79"/>
      <c r="G1351" s="79"/>
      <c r="H1351" s="79"/>
      <c r="I1351" s="79"/>
      <c r="J1351" s="79"/>
      <c r="K1351" s="79"/>
    </row>
    <row r="1352" spans="2:11" ht="18" customHeight="1" x14ac:dyDescent="0.2">
      <c r="B1352" s="27" t="s">
        <v>538</v>
      </c>
      <c r="C1352" s="29" t="s">
        <v>50</v>
      </c>
      <c r="D1352" s="27" t="s">
        <v>51</v>
      </c>
      <c r="E1352" s="27" t="s">
        <v>2</v>
      </c>
      <c r="F1352" s="398" t="s">
        <v>849</v>
      </c>
      <c r="G1352" s="398"/>
      <c r="H1352" s="28" t="s">
        <v>52</v>
      </c>
      <c r="I1352" s="29" t="s">
        <v>53</v>
      </c>
      <c r="J1352" s="29" t="s">
        <v>54</v>
      </c>
      <c r="K1352" s="29" t="s">
        <v>3</v>
      </c>
    </row>
    <row r="1353" spans="2:11" ht="36" customHeight="1" x14ac:dyDescent="0.2">
      <c r="B1353" s="33" t="s">
        <v>850</v>
      </c>
      <c r="C1353" s="35" t="s">
        <v>539</v>
      </c>
      <c r="D1353" s="33" t="s">
        <v>59</v>
      </c>
      <c r="E1353" s="33" t="s">
        <v>540</v>
      </c>
      <c r="F1353" s="399" t="s">
        <v>1139</v>
      </c>
      <c r="G1353" s="399"/>
      <c r="H1353" s="34" t="s">
        <v>67</v>
      </c>
      <c r="I1353" s="70">
        <v>1</v>
      </c>
      <c r="J1353" s="36">
        <v>255.53</v>
      </c>
      <c r="K1353" s="36">
        <v>255.53</v>
      </c>
    </row>
    <row r="1354" spans="2:11" ht="24" customHeight="1" x14ac:dyDescent="0.2">
      <c r="B1354" s="71" t="s">
        <v>852</v>
      </c>
      <c r="C1354" s="72" t="s">
        <v>1142</v>
      </c>
      <c r="D1354" s="71" t="s">
        <v>72</v>
      </c>
      <c r="E1354" s="71" t="s">
        <v>1143</v>
      </c>
      <c r="F1354" s="400" t="s">
        <v>855</v>
      </c>
      <c r="G1354" s="400"/>
      <c r="H1354" s="73" t="s">
        <v>866</v>
      </c>
      <c r="I1354" s="74">
        <v>1.4228000000000001</v>
      </c>
      <c r="J1354" s="75">
        <v>19.64</v>
      </c>
      <c r="K1354" s="75">
        <v>27.94</v>
      </c>
    </row>
    <row r="1355" spans="2:11" ht="24" customHeight="1" x14ac:dyDescent="0.2">
      <c r="B1355" s="71" t="s">
        <v>852</v>
      </c>
      <c r="C1355" s="72" t="s">
        <v>896</v>
      </c>
      <c r="D1355" s="71" t="s">
        <v>72</v>
      </c>
      <c r="E1355" s="71" t="s">
        <v>897</v>
      </c>
      <c r="F1355" s="400" t="s">
        <v>855</v>
      </c>
      <c r="G1355" s="400"/>
      <c r="H1355" s="73" t="s">
        <v>866</v>
      </c>
      <c r="I1355" s="74">
        <v>0.44829999999999998</v>
      </c>
      <c r="J1355" s="75">
        <v>16.940000000000001</v>
      </c>
      <c r="K1355" s="75">
        <v>7.59</v>
      </c>
    </row>
    <row r="1356" spans="2:11" ht="60" customHeight="1" x14ac:dyDescent="0.2">
      <c r="B1356" s="80" t="s">
        <v>884</v>
      </c>
      <c r="C1356" s="81" t="s">
        <v>1298</v>
      </c>
      <c r="D1356" s="80" t="s">
        <v>1299</v>
      </c>
      <c r="E1356" s="80" t="s">
        <v>1300</v>
      </c>
      <c r="F1356" s="401" t="s">
        <v>887</v>
      </c>
      <c r="G1356" s="401"/>
      <c r="H1356" s="82" t="s">
        <v>807</v>
      </c>
      <c r="I1356" s="83">
        <v>1</v>
      </c>
      <c r="J1356" s="84">
        <v>220</v>
      </c>
      <c r="K1356" s="84">
        <v>220</v>
      </c>
    </row>
    <row r="1357" spans="2:11" x14ac:dyDescent="0.2">
      <c r="B1357" s="76"/>
      <c r="C1357" s="76"/>
      <c r="D1357" s="76"/>
      <c r="E1357" s="76"/>
      <c r="F1357" s="76" t="s">
        <v>858</v>
      </c>
      <c r="G1357" s="77">
        <v>12.619102951429236</v>
      </c>
      <c r="H1357" s="76" t="s">
        <v>859</v>
      </c>
      <c r="I1357" s="77">
        <v>14.53</v>
      </c>
      <c r="J1357" s="76" t="s">
        <v>860</v>
      </c>
      <c r="K1357" s="77">
        <v>27.15</v>
      </c>
    </row>
    <row r="1358" spans="2:11" ht="30" customHeight="1" thickBot="1" x14ac:dyDescent="0.25">
      <c r="B1358" s="37"/>
      <c r="C1358" s="37"/>
      <c r="D1358" s="37"/>
      <c r="E1358" s="37"/>
      <c r="F1358" s="37"/>
      <c r="G1358" s="37"/>
      <c r="H1358" s="37" t="s">
        <v>861</v>
      </c>
      <c r="I1358" s="78">
        <v>4</v>
      </c>
      <c r="J1358" s="37" t="s">
        <v>862</v>
      </c>
      <c r="K1358" s="38">
        <v>1022.12</v>
      </c>
    </row>
    <row r="1359" spans="2:11" ht="0.95" customHeight="1" thickTop="1" x14ac:dyDescent="0.2">
      <c r="B1359" s="79"/>
      <c r="C1359" s="79"/>
      <c r="D1359" s="79"/>
      <c r="E1359" s="79"/>
      <c r="F1359" s="79"/>
      <c r="G1359" s="79"/>
      <c r="H1359" s="79"/>
      <c r="I1359" s="79"/>
      <c r="J1359" s="79"/>
      <c r="K1359" s="79"/>
    </row>
    <row r="1360" spans="2:11" ht="18" customHeight="1" x14ac:dyDescent="0.2">
      <c r="B1360" s="27" t="s">
        <v>541</v>
      </c>
      <c r="C1360" s="29" t="s">
        <v>50</v>
      </c>
      <c r="D1360" s="27" t="s">
        <v>51</v>
      </c>
      <c r="E1360" s="27" t="s">
        <v>2</v>
      </c>
      <c r="F1360" s="398" t="s">
        <v>849</v>
      </c>
      <c r="G1360" s="398"/>
      <c r="H1360" s="28" t="s">
        <v>52</v>
      </c>
      <c r="I1360" s="29" t="s">
        <v>53</v>
      </c>
      <c r="J1360" s="29" t="s">
        <v>54</v>
      </c>
      <c r="K1360" s="29" t="s">
        <v>3</v>
      </c>
    </row>
    <row r="1361" spans="2:11" ht="36" customHeight="1" x14ac:dyDescent="0.2">
      <c r="B1361" s="33" t="s">
        <v>850</v>
      </c>
      <c r="C1361" s="35" t="s">
        <v>542</v>
      </c>
      <c r="D1361" s="33" t="s">
        <v>59</v>
      </c>
      <c r="E1361" s="33" t="s">
        <v>543</v>
      </c>
      <c r="F1361" s="399" t="s">
        <v>1139</v>
      </c>
      <c r="G1361" s="399"/>
      <c r="H1361" s="34" t="s">
        <v>67</v>
      </c>
      <c r="I1361" s="70">
        <v>1</v>
      </c>
      <c r="J1361" s="36">
        <v>166.87</v>
      </c>
      <c r="K1361" s="36">
        <v>166.87</v>
      </c>
    </row>
    <row r="1362" spans="2:11" ht="24" customHeight="1" x14ac:dyDescent="0.2">
      <c r="B1362" s="71" t="s">
        <v>852</v>
      </c>
      <c r="C1362" s="72" t="s">
        <v>1142</v>
      </c>
      <c r="D1362" s="71" t="s">
        <v>72</v>
      </c>
      <c r="E1362" s="71" t="s">
        <v>1143</v>
      </c>
      <c r="F1362" s="400" t="s">
        <v>855</v>
      </c>
      <c r="G1362" s="400"/>
      <c r="H1362" s="73" t="s">
        <v>866</v>
      </c>
      <c r="I1362" s="74">
        <v>0.94850000000000001</v>
      </c>
      <c r="J1362" s="75">
        <v>19.64</v>
      </c>
      <c r="K1362" s="75">
        <v>18.62</v>
      </c>
    </row>
    <row r="1363" spans="2:11" ht="24" customHeight="1" x14ac:dyDescent="0.2">
      <c r="B1363" s="71" t="s">
        <v>852</v>
      </c>
      <c r="C1363" s="72" t="s">
        <v>896</v>
      </c>
      <c r="D1363" s="71" t="s">
        <v>72</v>
      </c>
      <c r="E1363" s="71" t="s">
        <v>897</v>
      </c>
      <c r="F1363" s="400" t="s">
        <v>855</v>
      </c>
      <c r="G1363" s="400"/>
      <c r="H1363" s="73" t="s">
        <v>866</v>
      </c>
      <c r="I1363" s="74">
        <v>0.29880000000000001</v>
      </c>
      <c r="J1363" s="75">
        <v>16.940000000000001</v>
      </c>
      <c r="K1363" s="75">
        <v>5.0599999999999996</v>
      </c>
    </row>
    <row r="1364" spans="2:11" ht="36" customHeight="1" x14ac:dyDescent="0.2">
      <c r="B1364" s="80" t="s">
        <v>884</v>
      </c>
      <c r="C1364" s="81" t="s">
        <v>1301</v>
      </c>
      <c r="D1364" s="80" t="s">
        <v>72</v>
      </c>
      <c r="E1364" s="80" t="s">
        <v>1302</v>
      </c>
      <c r="F1364" s="401" t="s">
        <v>887</v>
      </c>
      <c r="G1364" s="401"/>
      <c r="H1364" s="82" t="s">
        <v>67</v>
      </c>
      <c r="I1364" s="83">
        <v>6</v>
      </c>
      <c r="J1364" s="84">
        <v>9.6999999999999993</v>
      </c>
      <c r="K1364" s="84">
        <v>58.2</v>
      </c>
    </row>
    <row r="1365" spans="2:11" ht="60" customHeight="1" x14ac:dyDescent="0.2">
      <c r="B1365" s="80" t="s">
        <v>884</v>
      </c>
      <c r="C1365" s="81" t="s">
        <v>1303</v>
      </c>
      <c r="D1365" s="80" t="s">
        <v>1299</v>
      </c>
      <c r="E1365" s="80" t="s">
        <v>1304</v>
      </c>
      <c r="F1365" s="401" t="s">
        <v>887</v>
      </c>
      <c r="G1365" s="401"/>
      <c r="H1365" s="82" t="s">
        <v>807</v>
      </c>
      <c r="I1365" s="83">
        <v>1</v>
      </c>
      <c r="J1365" s="84">
        <v>84.99</v>
      </c>
      <c r="K1365" s="84">
        <v>84.99</v>
      </c>
    </row>
    <row r="1366" spans="2:11" x14ac:dyDescent="0.2">
      <c r="B1366" s="76"/>
      <c r="C1366" s="76"/>
      <c r="D1366" s="76"/>
      <c r="E1366" s="76"/>
      <c r="F1366" s="76" t="s">
        <v>858</v>
      </c>
      <c r="G1366" s="77">
        <v>8.4080873808970491</v>
      </c>
      <c r="H1366" s="76" t="s">
        <v>859</v>
      </c>
      <c r="I1366" s="77">
        <v>9.68</v>
      </c>
      <c r="J1366" s="76" t="s">
        <v>860</v>
      </c>
      <c r="K1366" s="77">
        <v>18.09</v>
      </c>
    </row>
    <row r="1367" spans="2:11" ht="30" customHeight="1" thickBot="1" x14ac:dyDescent="0.25">
      <c r="B1367" s="37"/>
      <c r="C1367" s="37"/>
      <c r="D1367" s="37"/>
      <c r="E1367" s="37"/>
      <c r="F1367" s="37"/>
      <c r="G1367" s="37"/>
      <c r="H1367" s="37" t="s">
        <v>861</v>
      </c>
      <c r="I1367" s="78">
        <v>4</v>
      </c>
      <c r="J1367" s="37" t="s">
        <v>862</v>
      </c>
      <c r="K1367" s="38">
        <v>667.48</v>
      </c>
    </row>
    <row r="1368" spans="2:11" ht="0.95" customHeight="1" thickTop="1" x14ac:dyDescent="0.2">
      <c r="B1368" s="79"/>
      <c r="C1368" s="79"/>
      <c r="D1368" s="79"/>
      <c r="E1368" s="79"/>
      <c r="F1368" s="79"/>
      <c r="G1368" s="79"/>
      <c r="H1368" s="79"/>
      <c r="I1368" s="79"/>
      <c r="J1368" s="79"/>
      <c r="K1368" s="79"/>
    </row>
    <row r="1369" spans="2:11" ht="18" customHeight="1" x14ac:dyDescent="0.2">
      <c r="B1369" s="27" t="s">
        <v>544</v>
      </c>
      <c r="C1369" s="29" t="s">
        <v>50</v>
      </c>
      <c r="D1369" s="27" t="s">
        <v>51</v>
      </c>
      <c r="E1369" s="27" t="s">
        <v>2</v>
      </c>
      <c r="F1369" s="398" t="s">
        <v>849</v>
      </c>
      <c r="G1369" s="398"/>
      <c r="H1369" s="28" t="s">
        <v>52</v>
      </c>
      <c r="I1369" s="29" t="s">
        <v>53</v>
      </c>
      <c r="J1369" s="29" t="s">
        <v>54</v>
      </c>
      <c r="K1369" s="29" t="s">
        <v>3</v>
      </c>
    </row>
    <row r="1370" spans="2:11" ht="36" customHeight="1" x14ac:dyDescent="0.2">
      <c r="B1370" s="33" t="s">
        <v>850</v>
      </c>
      <c r="C1370" s="35" t="s">
        <v>545</v>
      </c>
      <c r="D1370" s="33" t="s">
        <v>72</v>
      </c>
      <c r="E1370" s="33" t="s">
        <v>546</v>
      </c>
      <c r="F1370" s="399" t="s">
        <v>1139</v>
      </c>
      <c r="G1370" s="399"/>
      <c r="H1370" s="34" t="s">
        <v>67</v>
      </c>
      <c r="I1370" s="70">
        <v>1</v>
      </c>
      <c r="J1370" s="36">
        <v>212.37</v>
      </c>
      <c r="K1370" s="36">
        <v>212.37</v>
      </c>
    </row>
    <row r="1371" spans="2:11" ht="24" customHeight="1" x14ac:dyDescent="0.2">
      <c r="B1371" s="71" t="s">
        <v>852</v>
      </c>
      <c r="C1371" s="72" t="s">
        <v>1142</v>
      </c>
      <c r="D1371" s="71" t="s">
        <v>72</v>
      </c>
      <c r="E1371" s="71" t="s">
        <v>1143</v>
      </c>
      <c r="F1371" s="400" t="s">
        <v>855</v>
      </c>
      <c r="G1371" s="400"/>
      <c r="H1371" s="73" t="s">
        <v>866</v>
      </c>
      <c r="I1371" s="74">
        <v>0.94850000000000001</v>
      </c>
      <c r="J1371" s="75">
        <v>19.64</v>
      </c>
      <c r="K1371" s="75">
        <v>18.62</v>
      </c>
    </row>
    <row r="1372" spans="2:11" ht="24" customHeight="1" x14ac:dyDescent="0.2">
      <c r="B1372" s="71" t="s">
        <v>852</v>
      </c>
      <c r="C1372" s="72" t="s">
        <v>896</v>
      </c>
      <c r="D1372" s="71" t="s">
        <v>72</v>
      </c>
      <c r="E1372" s="71" t="s">
        <v>897</v>
      </c>
      <c r="F1372" s="400" t="s">
        <v>855</v>
      </c>
      <c r="G1372" s="400"/>
      <c r="H1372" s="73" t="s">
        <v>866</v>
      </c>
      <c r="I1372" s="74">
        <v>0.29880000000000001</v>
      </c>
      <c r="J1372" s="75">
        <v>16.940000000000001</v>
      </c>
      <c r="K1372" s="75">
        <v>5.0599999999999996</v>
      </c>
    </row>
    <row r="1373" spans="2:11" ht="24" customHeight="1" x14ac:dyDescent="0.2">
      <c r="B1373" s="80" t="s">
        <v>884</v>
      </c>
      <c r="C1373" s="81" t="s">
        <v>1305</v>
      </c>
      <c r="D1373" s="80" t="s">
        <v>72</v>
      </c>
      <c r="E1373" s="80" t="s">
        <v>1306</v>
      </c>
      <c r="F1373" s="401" t="s">
        <v>887</v>
      </c>
      <c r="G1373" s="401"/>
      <c r="H1373" s="82" t="s">
        <v>67</v>
      </c>
      <c r="I1373" s="83">
        <v>1</v>
      </c>
      <c r="J1373" s="84">
        <v>130.49</v>
      </c>
      <c r="K1373" s="84">
        <v>130.49</v>
      </c>
    </row>
    <row r="1374" spans="2:11" ht="36" customHeight="1" x14ac:dyDescent="0.2">
      <c r="B1374" s="80" t="s">
        <v>884</v>
      </c>
      <c r="C1374" s="81" t="s">
        <v>1301</v>
      </c>
      <c r="D1374" s="80" t="s">
        <v>72</v>
      </c>
      <c r="E1374" s="80" t="s">
        <v>1302</v>
      </c>
      <c r="F1374" s="401" t="s">
        <v>887</v>
      </c>
      <c r="G1374" s="401"/>
      <c r="H1374" s="82" t="s">
        <v>67</v>
      </c>
      <c r="I1374" s="83">
        <v>6</v>
      </c>
      <c r="J1374" s="84">
        <v>9.6999999999999993</v>
      </c>
      <c r="K1374" s="84">
        <v>58.2</v>
      </c>
    </row>
    <row r="1375" spans="2:11" x14ac:dyDescent="0.2">
      <c r="B1375" s="76"/>
      <c r="C1375" s="76"/>
      <c r="D1375" s="76"/>
      <c r="E1375" s="76"/>
      <c r="F1375" s="76" t="s">
        <v>858</v>
      </c>
      <c r="G1375" s="77">
        <v>8.4080873808970491</v>
      </c>
      <c r="H1375" s="76" t="s">
        <v>859</v>
      </c>
      <c r="I1375" s="77">
        <v>9.68</v>
      </c>
      <c r="J1375" s="76" t="s">
        <v>860</v>
      </c>
      <c r="K1375" s="77">
        <v>18.09</v>
      </c>
    </row>
    <row r="1376" spans="2:11" ht="30" customHeight="1" thickBot="1" x14ac:dyDescent="0.25">
      <c r="B1376" s="37"/>
      <c r="C1376" s="37"/>
      <c r="D1376" s="37"/>
      <c r="E1376" s="37"/>
      <c r="F1376" s="37"/>
      <c r="G1376" s="37"/>
      <c r="H1376" s="37" t="s">
        <v>861</v>
      </c>
      <c r="I1376" s="78">
        <v>4</v>
      </c>
      <c r="J1376" s="37" t="s">
        <v>862</v>
      </c>
      <c r="K1376" s="38">
        <v>849.48</v>
      </c>
    </row>
    <row r="1377" spans="2:11" ht="0.95" customHeight="1" thickTop="1" x14ac:dyDescent="0.2">
      <c r="B1377" s="79"/>
      <c r="C1377" s="79"/>
      <c r="D1377" s="79"/>
      <c r="E1377" s="79"/>
      <c r="F1377" s="79"/>
      <c r="G1377" s="79"/>
      <c r="H1377" s="79"/>
      <c r="I1377" s="79"/>
      <c r="J1377" s="79"/>
      <c r="K1377" s="79"/>
    </row>
    <row r="1378" spans="2:11" ht="18" customHeight="1" x14ac:dyDescent="0.2">
      <c r="B1378" s="27" t="s">
        <v>547</v>
      </c>
      <c r="C1378" s="29" t="s">
        <v>50</v>
      </c>
      <c r="D1378" s="27" t="s">
        <v>51</v>
      </c>
      <c r="E1378" s="27" t="s">
        <v>2</v>
      </c>
      <c r="F1378" s="398" t="s">
        <v>849</v>
      </c>
      <c r="G1378" s="398"/>
      <c r="H1378" s="28" t="s">
        <v>52</v>
      </c>
      <c r="I1378" s="29" t="s">
        <v>53</v>
      </c>
      <c r="J1378" s="29" t="s">
        <v>54</v>
      </c>
      <c r="K1378" s="29" t="s">
        <v>3</v>
      </c>
    </row>
    <row r="1379" spans="2:11" ht="36" customHeight="1" x14ac:dyDescent="0.2">
      <c r="B1379" s="33" t="s">
        <v>850</v>
      </c>
      <c r="C1379" s="35" t="s">
        <v>548</v>
      </c>
      <c r="D1379" s="33" t="s">
        <v>72</v>
      </c>
      <c r="E1379" s="33" t="s">
        <v>549</v>
      </c>
      <c r="F1379" s="399" t="s">
        <v>1139</v>
      </c>
      <c r="G1379" s="399"/>
      <c r="H1379" s="34" t="s">
        <v>67</v>
      </c>
      <c r="I1379" s="70">
        <v>1</v>
      </c>
      <c r="J1379" s="36">
        <v>226.81</v>
      </c>
      <c r="K1379" s="36">
        <v>226.81</v>
      </c>
    </row>
    <row r="1380" spans="2:11" ht="24" customHeight="1" x14ac:dyDescent="0.2">
      <c r="B1380" s="71" t="s">
        <v>852</v>
      </c>
      <c r="C1380" s="72" t="s">
        <v>1142</v>
      </c>
      <c r="D1380" s="71" t="s">
        <v>72</v>
      </c>
      <c r="E1380" s="71" t="s">
        <v>1143</v>
      </c>
      <c r="F1380" s="400" t="s">
        <v>855</v>
      </c>
      <c r="G1380" s="400"/>
      <c r="H1380" s="73" t="s">
        <v>866</v>
      </c>
      <c r="I1380" s="74">
        <v>0.94850000000000001</v>
      </c>
      <c r="J1380" s="75">
        <v>19.64</v>
      </c>
      <c r="K1380" s="75">
        <v>18.62</v>
      </c>
    </row>
    <row r="1381" spans="2:11" ht="24" customHeight="1" x14ac:dyDescent="0.2">
      <c r="B1381" s="71" t="s">
        <v>852</v>
      </c>
      <c r="C1381" s="72" t="s">
        <v>896</v>
      </c>
      <c r="D1381" s="71" t="s">
        <v>72</v>
      </c>
      <c r="E1381" s="71" t="s">
        <v>897</v>
      </c>
      <c r="F1381" s="400" t="s">
        <v>855</v>
      </c>
      <c r="G1381" s="400"/>
      <c r="H1381" s="73" t="s">
        <v>866</v>
      </c>
      <c r="I1381" s="74">
        <v>0.29880000000000001</v>
      </c>
      <c r="J1381" s="75">
        <v>16.940000000000001</v>
      </c>
      <c r="K1381" s="75">
        <v>5.0599999999999996</v>
      </c>
    </row>
    <row r="1382" spans="2:11" ht="24" customHeight="1" x14ac:dyDescent="0.2">
      <c r="B1382" s="80" t="s">
        <v>884</v>
      </c>
      <c r="C1382" s="81" t="s">
        <v>1307</v>
      </c>
      <c r="D1382" s="80" t="s">
        <v>72</v>
      </c>
      <c r="E1382" s="80" t="s">
        <v>1308</v>
      </c>
      <c r="F1382" s="401" t="s">
        <v>887</v>
      </c>
      <c r="G1382" s="401"/>
      <c r="H1382" s="82" t="s">
        <v>67</v>
      </c>
      <c r="I1382" s="83">
        <v>1</v>
      </c>
      <c r="J1382" s="84">
        <v>144.93</v>
      </c>
      <c r="K1382" s="84">
        <v>144.93</v>
      </c>
    </row>
    <row r="1383" spans="2:11" ht="36" customHeight="1" x14ac:dyDescent="0.2">
      <c r="B1383" s="80" t="s">
        <v>884</v>
      </c>
      <c r="C1383" s="81" t="s">
        <v>1301</v>
      </c>
      <c r="D1383" s="80" t="s">
        <v>72</v>
      </c>
      <c r="E1383" s="80" t="s">
        <v>1302</v>
      </c>
      <c r="F1383" s="401" t="s">
        <v>887</v>
      </c>
      <c r="G1383" s="401"/>
      <c r="H1383" s="82" t="s">
        <v>67</v>
      </c>
      <c r="I1383" s="83">
        <v>6</v>
      </c>
      <c r="J1383" s="84">
        <v>9.6999999999999993</v>
      </c>
      <c r="K1383" s="84">
        <v>58.2</v>
      </c>
    </row>
    <row r="1384" spans="2:11" x14ac:dyDescent="0.2">
      <c r="B1384" s="76"/>
      <c r="C1384" s="76"/>
      <c r="D1384" s="76"/>
      <c r="E1384" s="76"/>
      <c r="F1384" s="76" t="s">
        <v>858</v>
      </c>
      <c r="G1384" s="77">
        <v>8.4080873808970491</v>
      </c>
      <c r="H1384" s="76" t="s">
        <v>859</v>
      </c>
      <c r="I1384" s="77">
        <v>9.68</v>
      </c>
      <c r="J1384" s="76" t="s">
        <v>860</v>
      </c>
      <c r="K1384" s="77">
        <v>18.09</v>
      </c>
    </row>
    <row r="1385" spans="2:11" ht="30" customHeight="1" thickBot="1" x14ac:dyDescent="0.25">
      <c r="B1385" s="37"/>
      <c r="C1385" s="37"/>
      <c r="D1385" s="37"/>
      <c r="E1385" s="37"/>
      <c r="F1385" s="37"/>
      <c r="G1385" s="37"/>
      <c r="H1385" s="37" t="s">
        <v>861</v>
      </c>
      <c r="I1385" s="78">
        <v>12</v>
      </c>
      <c r="J1385" s="37" t="s">
        <v>862</v>
      </c>
      <c r="K1385" s="38">
        <v>2721.72</v>
      </c>
    </row>
    <row r="1386" spans="2:11" ht="0.95" customHeight="1" thickTop="1" x14ac:dyDescent="0.2">
      <c r="B1386" s="79"/>
      <c r="C1386" s="79"/>
      <c r="D1386" s="79"/>
      <c r="E1386" s="79"/>
      <c r="F1386" s="79"/>
      <c r="G1386" s="79"/>
      <c r="H1386" s="79"/>
      <c r="I1386" s="79"/>
      <c r="J1386" s="79"/>
      <c r="K1386" s="79"/>
    </row>
    <row r="1387" spans="2:11" ht="18" customHeight="1" x14ac:dyDescent="0.2">
      <c r="B1387" s="27" t="s">
        <v>550</v>
      </c>
      <c r="C1387" s="29" t="s">
        <v>50</v>
      </c>
      <c r="D1387" s="27" t="s">
        <v>51</v>
      </c>
      <c r="E1387" s="27" t="s">
        <v>2</v>
      </c>
      <c r="F1387" s="398" t="s">
        <v>849</v>
      </c>
      <c r="G1387" s="398"/>
      <c r="H1387" s="28" t="s">
        <v>52</v>
      </c>
      <c r="I1387" s="29" t="s">
        <v>53</v>
      </c>
      <c r="J1387" s="29" t="s">
        <v>54</v>
      </c>
      <c r="K1387" s="29" t="s">
        <v>3</v>
      </c>
    </row>
    <row r="1388" spans="2:11" ht="36" customHeight="1" x14ac:dyDescent="0.2">
      <c r="B1388" s="33" t="s">
        <v>850</v>
      </c>
      <c r="C1388" s="35" t="s">
        <v>551</v>
      </c>
      <c r="D1388" s="33" t="s">
        <v>72</v>
      </c>
      <c r="E1388" s="33" t="s">
        <v>552</v>
      </c>
      <c r="F1388" s="399" t="s">
        <v>1139</v>
      </c>
      <c r="G1388" s="399"/>
      <c r="H1388" s="34" t="s">
        <v>67</v>
      </c>
      <c r="I1388" s="70">
        <v>1</v>
      </c>
      <c r="J1388" s="36">
        <v>236.41</v>
      </c>
      <c r="K1388" s="36">
        <v>236.41</v>
      </c>
    </row>
    <row r="1389" spans="2:11" ht="24" customHeight="1" x14ac:dyDescent="0.2">
      <c r="B1389" s="71" t="s">
        <v>852</v>
      </c>
      <c r="C1389" s="72" t="s">
        <v>1142</v>
      </c>
      <c r="D1389" s="71" t="s">
        <v>72</v>
      </c>
      <c r="E1389" s="71" t="s">
        <v>1143</v>
      </c>
      <c r="F1389" s="400" t="s">
        <v>855</v>
      </c>
      <c r="G1389" s="400"/>
      <c r="H1389" s="73" t="s">
        <v>866</v>
      </c>
      <c r="I1389" s="74">
        <v>0.94850000000000001</v>
      </c>
      <c r="J1389" s="75">
        <v>19.64</v>
      </c>
      <c r="K1389" s="75">
        <v>18.62</v>
      </c>
    </row>
    <row r="1390" spans="2:11" ht="24" customHeight="1" x14ac:dyDescent="0.2">
      <c r="B1390" s="71" t="s">
        <v>852</v>
      </c>
      <c r="C1390" s="72" t="s">
        <v>896</v>
      </c>
      <c r="D1390" s="71" t="s">
        <v>72</v>
      </c>
      <c r="E1390" s="71" t="s">
        <v>897</v>
      </c>
      <c r="F1390" s="400" t="s">
        <v>855</v>
      </c>
      <c r="G1390" s="400"/>
      <c r="H1390" s="73" t="s">
        <v>866</v>
      </c>
      <c r="I1390" s="74">
        <v>0.29880000000000001</v>
      </c>
      <c r="J1390" s="75">
        <v>16.940000000000001</v>
      </c>
      <c r="K1390" s="75">
        <v>5.0599999999999996</v>
      </c>
    </row>
    <row r="1391" spans="2:11" ht="24" customHeight="1" x14ac:dyDescent="0.2">
      <c r="B1391" s="80" t="s">
        <v>884</v>
      </c>
      <c r="C1391" s="81" t="s">
        <v>1309</v>
      </c>
      <c r="D1391" s="80" t="s">
        <v>72</v>
      </c>
      <c r="E1391" s="80" t="s">
        <v>1310</v>
      </c>
      <c r="F1391" s="401" t="s">
        <v>887</v>
      </c>
      <c r="G1391" s="401"/>
      <c r="H1391" s="82" t="s">
        <v>67</v>
      </c>
      <c r="I1391" s="83">
        <v>1</v>
      </c>
      <c r="J1391" s="84">
        <v>154.53</v>
      </c>
      <c r="K1391" s="84">
        <v>154.53</v>
      </c>
    </row>
    <row r="1392" spans="2:11" ht="36" customHeight="1" x14ac:dyDescent="0.2">
      <c r="B1392" s="80" t="s">
        <v>884</v>
      </c>
      <c r="C1392" s="81" t="s">
        <v>1301</v>
      </c>
      <c r="D1392" s="80" t="s">
        <v>72</v>
      </c>
      <c r="E1392" s="80" t="s">
        <v>1302</v>
      </c>
      <c r="F1392" s="401" t="s">
        <v>887</v>
      </c>
      <c r="G1392" s="401"/>
      <c r="H1392" s="82" t="s">
        <v>67</v>
      </c>
      <c r="I1392" s="83">
        <v>6</v>
      </c>
      <c r="J1392" s="84">
        <v>9.6999999999999993</v>
      </c>
      <c r="K1392" s="84">
        <v>58.2</v>
      </c>
    </row>
    <row r="1393" spans="2:11" x14ac:dyDescent="0.2">
      <c r="B1393" s="76"/>
      <c r="C1393" s="76"/>
      <c r="D1393" s="76"/>
      <c r="E1393" s="76"/>
      <c r="F1393" s="76" t="s">
        <v>858</v>
      </c>
      <c r="G1393" s="77">
        <v>8.4080873808970491</v>
      </c>
      <c r="H1393" s="76" t="s">
        <v>859</v>
      </c>
      <c r="I1393" s="77">
        <v>9.68</v>
      </c>
      <c r="J1393" s="76" t="s">
        <v>860</v>
      </c>
      <c r="K1393" s="77">
        <v>18.09</v>
      </c>
    </row>
    <row r="1394" spans="2:11" ht="30" customHeight="1" thickBot="1" x14ac:dyDescent="0.25">
      <c r="B1394" s="37"/>
      <c r="C1394" s="37"/>
      <c r="D1394" s="37"/>
      <c r="E1394" s="37"/>
      <c r="F1394" s="37"/>
      <c r="G1394" s="37"/>
      <c r="H1394" s="37" t="s">
        <v>861</v>
      </c>
      <c r="I1394" s="78">
        <v>8</v>
      </c>
      <c r="J1394" s="37" t="s">
        <v>862</v>
      </c>
      <c r="K1394" s="38">
        <v>1891.28</v>
      </c>
    </row>
    <row r="1395" spans="2:11" ht="0.95" customHeight="1" thickTop="1" x14ac:dyDescent="0.2">
      <c r="B1395" s="79"/>
      <c r="C1395" s="79"/>
      <c r="D1395" s="79"/>
      <c r="E1395" s="79"/>
      <c r="F1395" s="79"/>
      <c r="G1395" s="79"/>
      <c r="H1395" s="79"/>
      <c r="I1395" s="79"/>
      <c r="J1395" s="79"/>
      <c r="K1395" s="79"/>
    </row>
    <row r="1396" spans="2:11" ht="18" customHeight="1" x14ac:dyDescent="0.2">
      <c r="B1396" s="27" t="s">
        <v>553</v>
      </c>
      <c r="C1396" s="29" t="s">
        <v>50</v>
      </c>
      <c r="D1396" s="27" t="s">
        <v>51</v>
      </c>
      <c r="E1396" s="27" t="s">
        <v>2</v>
      </c>
      <c r="F1396" s="398" t="s">
        <v>849</v>
      </c>
      <c r="G1396" s="398"/>
      <c r="H1396" s="28" t="s">
        <v>52</v>
      </c>
      <c r="I1396" s="29" t="s">
        <v>53</v>
      </c>
      <c r="J1396" s="29" t="s">
        <v>54</v>
      </c>
      <c r="K1396" s="29" t="s">
        <v>3</v>
      </c>
    </row>
    <row r="1397" spans="2:11" ht="24" customHeight="1" x14ac:dyDescent="0.2">
      <c r="B1397" s="33" t="s">
        <v>850</v>
      </c>
      <c r="C1397" s="35" t="s">
        <v>554</v>
      </c>
      <c r="D1397" s="33" t="s">
        <v>59</v>
      </c>
      <c r="E1397" s="33" t="s">
        <v>555</v>
      </c>
      <c r="F1397" s="399" t="s">
        <v>1311</v>
      </c>
      <c r="G1397" s="399"/>
      <c r="H1397" s="34" t="s">
        <v>67</v>
      </c>
      <c r="I1397" s="70">
        <v>1</v>
      </c>
      <c r="J1397" s="36">
        <v>163.94</v>
      </c>
      <c r="K1397" s="36">
        <v>163.94</v>
      </c>
    </row>
    <row r="1398" spans="2:11" ht="24" customHeight="1" x14ac:dyDescent="0.2">
      <c r="B1398" s="71" t="s">
        <v>852</v>
      </c>
      <c r="C1398" s="72" t="s">
        <v>911</v>
      </c>
      <c r="D1398" s="71" t="s">
        <v>72</v>
      </c>
      <c r="E1398" s="71" t="s">
        <v>912</v>
      </c>
      <c r="F1398" s="400" t="s">
        <v>855</v>
      </c>
      <c r="G1398" s="400"/>
      <c r="H1398" s="73" t="s">
        <v>866</v>
      </c>
      <c r="I1398" s="74">
        <v>1</v>
      </c>
      <c r="J1398" s="75">
        <v>20.3</v>
      </c>
      <c r="K1398" s="75">
        <v>20.3</v>
      </c>
    </row>
    <row r="1399" spans="2:11" ht="24" customHeight="1" x14ac:dyDescent="0.2">
      <c r="B1399" s="71" t="s">
        <v>852</v>
      </c>
      <c r="C1399" s="72" t="s">
        <v>896</v>
      </c>
      <c r="D1399" s="71" t="s">
        <v>72</v>
      </c>
      <c r="E1399" s="71" t="s">
        <v>897</v>
      </c>
      <c r="F1399" s="400" t="s">
        <v>855</v>
      </c>
      <c r="G1399" s="400"/>
      <c r="H1399" s="73" t="s">
        <v>866</v>
      </c>
      <c r="I1399" s="74">
        <v>1</v>
      </c>
      <c r="J1399" s="75">
        <v>16.940000000000001</v>
      </c>
      <c r="K1399" s="75">
        <v>16.940000000000001</v>
      </c>
    </row>
    <row r="1400" spans="2:11" ht="36" customHeight="1" x14ac:dyDescent="0.2">
      <c r="B1400" s="80" t="s">
        <v>884</v>
      </c>
      <c r="C1400" s="81" t="s">
        <v>1312</v>
      </c>
      <c r="D1400" s="80" t="s">
        <v>1313</v>
      </c>
      <c r="E1400" s="80" t="s">
        <v>1314</v>
      </c>
      <c r="F1400" s="401" t="s">
        <v>887</v>
      </c>
      <c r="G1400" s="401"/>
      <c r="H1400" s="82" t="s">
        <v>1315</v>
      </c>
      <c r="I1400" s="83">
        <v>6</v>
      </c>
      <c r="J1400" s="84">
        <v>0.44</v>
      </c>
      <c r="K1400" s="84">
        <v>2.64</v>
      </c>
    </row>
    <row r="1401" spans="2:11" ht="24" customHeight="1" x14ac:dyDescent="0.2">
      <c r="B1401" s="80" t="s">
        <v>884</v>
      </c>
      <c r="C1401" s="81" t="s">
        <v>1316</v>
      </c>
      <c r="D1401" s="80" t="s">
        <v>1313</v>
      </c>
      <c r="E1401" s="80" t="s">
        <v>1317</v>
      </c>
      <c r="F1401" s="401" t="s">
        <v>887</v>
      </c>
      <c r="G1401" s="401"/>
      <c r="H1401" s="82" t="s">
        <v>1315</v>
      </c>
      <c r="I1401" s="83">
        <v>1</v>
      </c>
      <c r="J1401" s="84">
        <v>124.06</v>
      </c>
      <c r="K1401" s="84">
        <v>124.06</v>
      </c>
    </row>
    <row r="1402" spans="2:11" x14ac:dyDescent="0.2">
      <c r="B1402" s="76"/>
      <c r="C1402" s="76"/>
      <c r="D1402" s="76"/>
      <c r="E1402" s="76"/>
      <c r="F1402" s="76" t="s">
        <v>858</v>
      </c>
      <c r="G1402" s="77">
        <v>12.884034400000001</v>
      </c>
      <c r="H1402" s="76" t="s">
        <v>859</v>
      </c>
      <c r="I1402" s="77">
        <v>14.84</v>
      </c>
      <c r="J1402" s="76" t="s">
        <v>860</v>
      </c>
      <c r="K1402" s="77">
        <v>27.72</v>
      </c>
    </row>
    <row r="1403" spans="2:11" ht="30" customHeight="1" thickBot="1" x14ac:dyDescent="0.25">
      <c r="B1403" s="37"/>
      <c r="C1403" s="37"/>
      <c r="D1403" s="37"/>
      <c r="E1403" s="37"/>
      <c r="F1403" s="37"/>
      <c r="G1403" s="37"/>
      <c r="H1403" s="37" t="s">
        <v>861</v>
      </c>
      <c r="I1403" s="78">
        <v>4</v>
      </c>
      <c r="J1403" s="37" t="s">
        <v>862</v>
      </c>
      <c r="K1403" s="38">
        <v>655.76</v>
      </c>
    </row>
    <row r="1404" spans="2:11" ht="0.95" customHeight="1" thickTop="1" x14ac:dyDescent="0.2">
      <c r="B1404" s="79"/>
      <c r="C1404" s="79"/>
      <c r="D1404" s="79"/>
      <c r="E1404" s="79"/>
      <c r="F1404" s="79"/>
      <c r="G1404" s="79"/>
      <c r="H1404" s="79"/>
      <c r="I1404" s="79"/>
      <c r="J1404" s="79"/>
      <c r="K1404" s="79"/>
    </row>
    <row r="1405" spans="2:11" ht="18" customHeight="1" x14ac:dyDescent="0.2">
      <c r="B1405" s="27" t="s">
        <v>556</v>
      </c>
      <c r="C1405" s="29" t="s">
        <v>50</v>
      </c>
      <c r="D1405" s="27" t="s">
        <v>51</v>
      </c>
      <c r="E1405" s="27" t="s">
        <v>2</v>
      </c>
      <c r="F1405" s="398" t="s">
        <v>849</v>
      </c>
      <c r="G1405" s="398"/>
      <c r="H1405" s="28" t="s">
        <v>52</v>
      </c>
      <c r="I1405" s="29" t="s">
        <v>53</v>
      </c>
      <c r="J1405" s="29" t="s">
        <v>54</v>
      </c>
      <c r="K1405" s="29" t="s">
        <v>3</v>
      </c>
    </row>
    <row r="1406" spans="2:11" ht="36" customHeight="1" x14ac:dyDescent="0.2">
      <c r="B1406" s="33" t="s">
        <v>850</v>
      </c>
      <c r="C1406" s="35" t="s">
        <v>557</v>
      </c>
      <c r="D1406" s="33" t="s">
        <v>59</v>
      </c>
      <c r="E1406" s="33" t="s">
        <v>558</v>
      </c>
      <c r="F1406" s="399">
        <v>30.04</v>
      </c>
      <c r="G1406" s="399"/>
      <c r="H1406" s="34" t="s">
        <v>559</v>
      </c>
      <c r="I1406" s="70">
        <v>1</v>
      </c>
      <c r="J1406" s="36">
        <v>636.86</v>
      </c>
      <c r="K1406" s="36">
        <v>636.86</v>
      </c>
    </row>
    <row r="1407" spans="2:11" ht="24" customHeight="1" x14ac:dyDescent="0.2">
      <c r="B1407" s="71" t="s">
        <v>852</v>
      </c>
      <c r="C1407" s="72" t="s">
        <v>911</v>
      </c>
      <c r="D1407" s="71" t="s">
        <v>72</v>
      </c>
      <c r="E1407" s="71" t="s">
        <v>912</v>
      </c>
      <c r="F1407" s="400" t="s">
        <v>855</v>
      </c>
      <c r="G1407" s="400"/>
      <c r="H1407" s="73" t="s">
        <v>866</v>
      </c>
      <c r="I1407" s="74">
        <v>1.5</v>
      </c>
      <c r="J1407" s="75">
        <v>20.3</v>
      </c>
      <c r="K1407" s="75">
        <v>30.45</v>
      </c>
    </row>
    <row r="1408" spans="2:11" ht="24" customHeight="1" x14ac:dyDescent="0.2">
      <c r="B1408" s="71" t="s">
        <v>852</v>
      </c>
      <c r="C1408" s="72" t="s">
        <v>896</v>
      </c>
      <c r="D1408" s="71" t="s">
        <v>72</v>
      </c>
      <c r="E1408" s="71" t="s">
        <v>897</v>
      </c>
      <c r="F1408" s="400" t="s">
        <v>855</v>
      </c>
      <c r="G1408" s="400"/>
      <c r="H1408" s="73" t="s">
        <v>866</v>
      </c>
      <c r="I1408" s="74">
        <v>1.5</v>
      </c>
      <c r="J1408" s="75">
        <v>16.940000000000001</v>
      </c>
      <c r="K1408" s="75">
        <v>25.41</v>
      </c>
    </row>
    <row r="1409" spans="2:11" ht="36" customHeight="1" x14ac:dyDescent="0.2">
      <c r="B1409" s="80" t="s">
        <v>884</v>
      </c>
      <c r="C1409" s="81" t="s">
        <v>1318</v>
      </c>
      <c r="D1409" s="80" t="s">
        <v>1319</v>
      </c>
      <c r="E1409" s="80" t="s">
        <v>1320</v>
      </c>
      <c r="F1409" s="401" t="s">
        <v>887</v>
      </c>
      <c r="G1409" s="401"/>
      <c r="H1409" s="82" t="s">
        <v>74</v>
      </c>
      <c r="I1409" s="83">
        <v>0.72</v>
      </c>
      <c r="J1409" s="84">
        <v>806.95</v>
      </c>
      <c r="K1409" s="84">
        <v>581</v>
      </c>
    </row>
    <row r="1410" spans="2:11" x14ac:dyDescent="0.2">
      <c r="B1410" s="76"/>
      <c r="C1410" s="76"/>
      <c r="D1410" s="76"/>
      <c r="E1410" s="76"/>
      <c r="F1410" s="76" t="s">
        <v>858</v>
      </c>
      <c r="G1410" s="77">
        <v>19.321403671856846</v>
      </c>
      <c r="H1410" s="76" t="s">
        <v>859</v>
      </c>
      <c r="I1410" s="77">
        <v>22.25</v>
      </c>
      <c r="J1410" s="76" t="s">
        <v>860</v>
      </c>
      <c r="K1410" s="77">
        <v>41.57</v>
      </c>
    </row>
    <row r="1411" spans="2:11" ht="30" customHeight="1" thickBot="1" x14ac:dyDescent="0.25">
      <c r="B1411" s="37"/>
      <c r="C1411" s="37"/>
      <c r="D1411" s="37"/>
      <c r="E1411" s="37"/>
      <c r="F1411" s="37"/>
      <c r="G1411" s="37"/>
      <c r="H1411" s="37" t="s">
        <v>861</v>
      </c>
      <c r="I1411" s="78">
        <v>4</v>
      </c>
      <c r="J1411" s="37" t="s">
        <v>862</v>
      </c>
      <c r="K1411" s="38">
        <v>2547.44</v>
      </c>
    </row>
    <row r="1412" spans="2:11" ht="0.95" customHeight="1" thickTop="1" x14ac:dyDescent="0.2">
      <c r="B1412" s="79"/>
      <c r="C1412" s="79"/>
      <c r="D1412" s="79"/>
      <c r="E1412" s="79"/>
      <c r="F1412" s="79"/>
      <c r="G1412" s="79"/>
      <c r="H1412" s="79"/>
      <c r="I1412" s="79"/>
      <c r="J1412" s="79"/>
      <c r="K1412" s="79"/>
    </row>
    <row r="1413" spans="2:11" ht="18" customHeight="1" x14ac:dyDescent="0.2">
      <c r="B1413" s="27" t="s">
        <v>560</v>
      </c>
      <c r="C1413" s="29" t="s">
        <v>50</v>
      </c>
      <c r="D1413" s="27" t="s">
        <v>51</v>
      </c>
      <c r="E1413" s="27" t="s">
        <v>2</v>
      </c>
      <c r="F1413" s="398" t="s">
        <v>849</v>
      </c>
      <c r="G1413" s="398"/>
      <c r="H1413" s="28" t="s">
        <v>52</v>
      </c>
      <c r="I1413" s="29" t="s">
        <v>53</v>
      </c>
      <c r="J1413" s="29" t="s">
        <v>54</v>
      </c>
      <c r="K1413" s="29" t="s">
        <v>3</v>
      </c>
    </row>
    <row r="1414" spans="2:11" ht="24" customHeight="1" x14ac:dyDescent="0.2">
      <c r="B1414" s="33" t="s">
        <v>850</v>
      </c>
      <c r="C1414" s="35" t="s">
        <v>561</v>
      </c>
      <c r="D1414" s="33" t="s">
        <v>59</v>
      </c>
      <c r="E1414" s="33" t="s">
        <v>562</v>
      </c>
      <c r="F1414" s="399" t="s">
        <v>1311</v>
      </c>
      <c r="G1414" s="399"/>
      <c r="H1414" s="34" t="s">
        <v>67</v>
      </c>
      <c r="I1414" s="70">
        <v>1</v>
      </c>
      <c r="J1414" s="36">
        <v>25.9</v>
      </c>
      <c r="K1414" s="36">
        <v>25.9</v>
      </c>
    </row>
    <row r="1415" spans="2:11" ht="24" customHeight="1" x14ac:dyDescent="0.2">
      <c r="B1415" s="71" t="s">
        <v>852</v>
      </c>
      <c r="C1415" s="72" t="s">
        <v>896</v>
      </c>
      <c r="D1415" s="71" t="s">
        <v>72</v>
      </c>
      <c r="E1415" s="71" t="s">
        <v>897</v>
      </c>
      <c r="F1415" s="400" t="s">
        <v>855</v>
      </c>
      <c r="G1415" s="400"/>
      <c r="H1415" s="73" t="s">
        <v>866</v>
      </c>
      <c r="I1415" s="74">
        <v>0.16</v>
      </c>
      <c r="J1415" s="75">
        <v>16.940000000000001</v>
      </c>
      <c r="K1415" s="75">
        <v>2.71</v>
      </c>
    </row>
    <row r="1416" spans="2:11" ht="24" customHeight="1" x14ac:dyDescent="0.2">
      <c r="B1416" s="80" t="s">
        <v>884</v>
      </c>
      <c r="C1416" s="81" t="s">
        <v>1321</v>
      </c>
      <c r="D1416" s="80" t="s">
        <v>1313</v>
      </c>
      <c r="E1416" s="80" t="s">
        <v>1322</v>
      </c>
      <c r="F1416" s="401" t="s">
        <v>887</v>
      </c>
      <c r="G1416" s="401"/>
      <c r="H1416" s="82" t="s">
        <v>1315</v>
      </c>
      <c r="I1416" s="83">
        <v>1</v>
      </c>
      <c r="J1416" s="84">
        <v>23.19</v>
      </c>
      <c r="K1416" s="84">
        <v>23.19</v>
      </c>
    </row>
    <row r="1417" spans="2:11" x14ac:dyDescent="0.2">
      <c r="B1417" s="76"/>
      <c r="C1417" s="76"/>
      <c r="D1417" s="76"/>
      <c r="E1417" s="76"/>
      <c r="F1417" s="76" t="s">
        <v>858</v>
      </c>
      <c r="G1417" s="77">
        <v>0.90634441087613293</v>
      </c>
      <c r="H1417" s="76" t="s">
        <v>859</v>
      </c>
      <c r="I1417" s="77">
        <v>1.04</v>
      </c>
      <c r="J1417" s="76" t="s">
        <v>860</v>
      </c>
      <c r="K1417" s="77">
        <v>1.95</v>
      </c>
    </row>
    <row r="1418" spans="2:11" ht="30" customHeight="1" thickBot="1" x14ac:dyDescent="0.25">
      <c r="B1418" s="37"/>
      <c r="C1418" s="37"/>
      <c r="D1418" s="37"/>
      <c r="E1418" s="37"/>
      <c r="F1418" s="37"/>
      <c r="G1418" s="37"/>
      <c r="H1418" s="37" t="s">
        <v>861</v>
      </c>
      <c r="I1418" s="78">
        <v>4</v>
      </c>
      <c r="J1418" s="37" t="s">
        <v>862</v>
      </c>
      <c r="K1418" s="38">
        <v>103.6</v>
      </c>
    </row>
    <row r="1419" spans="2:11" ht="0.95" customHeight="1" thickTop="1" x14ac:dyDescent="0.2">
      <c r="B1419" s="79"/>
      <c r="C1419" s="79"/>
      <c r="D1419" s="79"/>
      <c r="E1419" s="79"/>
      <c r="F1419" s="79"/>
      <c r="G1419" s="79"/>
      <c r="H1419" s="79"/>
      <c r="I1419" s="79"/>
      <c r="J1419" s="79"/>
      <c r="K1419" s="79"/>
    </row>
    <row r="1420" spans="2:11" ht="24" customHeight="1" x14ac:dyDescent="0.2">
      <c r="B1420" s="30" t="s">
        <v>28</v>
      </c>
      <c r="C1420" s="30"/>
      <c r="D1420" s="30"/>
      <c r="E1420" s="30" t="s">
        <v>29</v>
      </c>
      <c r="F1420" s="30"/>
      <c r="G1420" s="397"/>
      <c r="H1420" s="397"/>
      <c r="I1420" s="31"/>
      <c r="J1420" s="30"/>
      <c r="K1420" s="32"/>
    </row>
    <row r="1421" spans="2:11" ht="24" customHeight="1" x14ac:dyDescent="0.2">
      <c r="B1421" s="30" t="s">
        <v>563</v>
      </c>
      <c r="C1421" s="30"/>
      <c r="D1421" s="30"/>
      <c r="E1421" s="30" t="s">
        <v>384</v>
      </c>
      <c r="F1421" s="30"/>
      <c r="G1421" s="397"/>
      <c r="H1421" s="397"/>
      <c r="I1421" s="31"/>
      <c r="J1421" s="30"/>
      <c r="K1421" s="32">
        <v>479.93</v>
      </c>
    </row>
    <row r="1422" spans="2:11" ht="18" customHeight="1" x14ac:dyDescent="0.2">
      <c r="B1422" s="27" t="s">
        <v>564</v>
      </c>
      <c r="C1422" s="29" t="s">
        <v>50</v>
      </c>
      <c r="D1422" s="27" t="s">
        <v>51</v>
      </c>
      <c r="E1422" s="27" t="s">
        <v>2</v>
      </c>
      <c r="F1422" s="398" t="s">
        <v>849</v>
      </c>
      <c r="G1422" s="398"/>
      <c r="H1422" s="28" t="s">
        <v>52</v>
      </c>
      <c r="I1422" s="29" t="s">
        <v>53</v>
      </c>
      <c r="J1422" s="29" t="s">
        <v>54</v>
      </c>
      <c r="K1422" s="29" t="s">
        <v>3</v>
      </c>
    </row>
    <row r="1423" spans="2:11" ht="36" customHeight="1" x14ac:dyDescent="0.2">
      <c r="B1423" s="33" t="s">
        <v>850</v>
      </c>
      <c r="C1423" s="35" t="s">
        <v>565</v>
      </c>
      <c r="D1423" s="33" t="s">
        <v>72</v>
      </c>
      <c r="E1423" s="33" t="s">
        <v>566</v>
      </c>
      <c r="F1423" s="399" t="s">
        <v>1139</v>
      </c>
      <c r="G1423" s="399"/>
      <c r="H1423" s="34" t="s">
        <v>122</v>
      </c>
      <c r="I1423" s="70">
        <v>1</v>
      </c>
      <c r="J1423" s="36">
        <v>30.09</v>
      </c>
      <c r="K1423" s="36">
        <v>30.09</v>
      </c>
    </row>
    <row r="1424" spans="2:11" ht="24" customHeight="1" x14ac:dyDescent="0.2">
      <c r="B1424" s="71" t="s">
        <v>852</v>
      </c>
      <c r="C1424" s="72" t="s">
        <v>1142</v>
      </c>
      <c r="D1424" s="71" t="s">
        <v>72</v>
      </c>
      <c r="E1424" s="71" t="s">
        <v>1143</v>
      </c>
      <c r="F1424" s="400" t="s">
        <v>855</v>
      </c>
      <c r="G1424" s="400"/>
      <c r="H1424" s="73" t="s">
        <v>866</v>
      </c>
      <c r="I1424" s="74">
        <v>0.11</v>
      </c>
      <c r="J1424" s="75">
        <v>19.64</v>
      </c>
      <c r="K1424" s="75">
        <v>2.16</v>
      </c>
    </row>
    <row r="1425" spans="2:11" ht="24" customHeight="1" x14ac:dyDescent="0.2">
      <c r="B1425" s="71" t="s">
        <v>852</v>
      </c>
      <c r="C1425" s="72" t="s">
        <v>1140</v>
      </c>
      <c r="D1425" s="71" t="s">
        <v>72</v>
      </c>
      <c r="E1425" s="71" t="s">
        <v>1141</v>
      </c>
      <c r="F1425" s="400" t="s">
        <v>855</v>
      </c>
      <c r="G1425" s="400"/>
      <c r="H1425" s="73" t="s">
        <v>866</v>
      </c>
      <c r="I1425" s="74">
        <v>0.11</v>
      </c>
      <c r="J1425" s="75">
        <v>15.2</v>
      </c>
      <c r="K1425" s="75">
        <v>1.67</v>
      </c>
    </row>
    <row r="1426" spans="2:11" ht="24" customHeight="1" x14ac:dyDescent="0.2">
      <c r="B1426" s="80" t="s">
        <v>884</v>
      </c>
      <c r="C1426" s="81" t="s">
        <v>1158</v>
      </c>
      <c r="D1426" s="80" t="s">
        <v>72</v>
      </c>
      <c r="E1426" s="80" t="s">
        <v>1159</v>
      </c>
      <c r="F1426" s="401" t="s">
        <v>887</v>
      </c>
      <c r="G1426" s="401"/>
      <c r="H1426" s="82" t="s">
        <v>67</v>
      </c>
      <c r="I1426" s="83">
        <v>5.0000000000000001E-3</v>
      </c>
      <c r="J1426" s="84">
        <v>57.9</v>
      </c>
      <c r="K1426" s="84">
        <v>0.28000000000000003</v>
      </c>
    </row>
    <row r="1427" spans="2:11" ht="24" customHeight="1" x14ac:dyDescent="0.2">
      <c r="B1427" s="80" t="s">
        <v>884</v>
      </c>
      <c r="C1427" s="81" t="s">
        <v>1146</v>
      </c>
      <c r="D1427" s="80" t="s">
        <v>72</v>
      </c>
      <c r="E1427" s="80" t="s">
        <v>1147</v>
      </c>
      <c r="F1427" s="401" t="s">
        <v>887</v>
      </c>
      <c r="G1427" s="401"/>
      <c r="H1427" s="82" t="s">
        <v>67</v>
      </c>
      <c r="I1427" s="83">
        <v>2.3E-2</v>
      </c>
      <c r="J1427" s="84">
        <v>1.93</v>
      </c>
      <c r="K1427" s="84">
        <v>0.04</v>
      </c>
    </row>
    <row r="1428" spans="2:11" ht="24" customHeight="1" x14ac:dyDescent="0.2">
      <c r="B1428" s="80" t="s">
        <v>884</v>
      </c>
      <c r="C1428" s="81" t="s">
        <v>1160</v>
      </c>
      <c r="D1428" s="80" t="s">
        <v>72</v>
      </c>
      <c r="E1428" s="80" t="s">
        <v>1161</v>
      </c>
      <c r="F1428" s="401" t="s">
        <v>887</v>
      </c>
      <c r="G1428" s="401"/>
      <c r="H1428" s="82" t="s">
        <v>67</v>
      </c>
      <c r="I1428" s="83">
        <v>8.2000000000000007E-3</v>
      </c>
      <c r="J1428" s="84">
        <v>50.28</v>
      </c>
      <c r="K1428" s="84">
        <v>0.41</v>
      </c>
    </row>
    <row r="1429" spans="2:11" ht="24" customHeight="1" x14ac:dyDescent="0.2">
      <c r="B1429" s="80" t="s">
        <v>884</v>
      </c>
      <c r="C1429" s="81" t="s">
        <v>1323</v>
      </c>
      <c r="D1429" s="80" t="s">
        <v>72</v>
      </c>
      <c r="E1429" s="80" t="s">
        <v>1324</v>
      </c>
      <c r="F1429" s="401" t="s">
        <v>887</v>
      </c>
      <c r="G1429" s="401"/>
      <c r="H1429" s="82" t="s">
        <v>122</v>
      </c>
      <c r="I1429" s="83">
        <v>1.04</v>
      </c>
      <c r="J1429" s="84">
        <v>24.55</v>
      </c>
      <c r="K1429" s="84">
        <v>25.53</v>
      </c>
    </row>
    <row r="1430" spans="2:11" x14ac:dyDescent="0.2">
      <c r="B1430" s="76"/>
      <c r="C1430" s="76"/>
      <c r="D1430" s="76"/>
      <c r="E1430" s="76"/>
      <c r="F1430" s="76" t="s">
        <v>858</v>
      </c>
      <c r="G1430" s="77">
        <v>1.3246572158958867</v>
      </c>
      <c r="H1430" s="76" t="s">
        <v>859</v>
      </c>
      <c r="I1430" s="77">
        <v>1.53</v>
      </c>
      <c r="J1430" s="76" t="s">
        <v>860</v>
      </c>
      <c r="K1430" s="77">
        <v>2.85</v>
      </c>
    </row>
    <row r="1431" spans="2:11" ht="30" customHeight="1" thickBot="1" x14ac:dyDescent="0.25">
      <c r="B1431" s="37"/>
      <c r="C1431" s="37"/>
      <c r="D1431" s="37"/>
      <c r="E1431" s="37"/>
      <c r="F1431" s="37"/>
      <c r="G1431" s="37"/>
      <c r="H1431" s="37" t="s">
        <v>861</v>
      </c>
      <c r="I1431" s="78">
        <v>15.95</v>
      </c>
      <c r="J1431" s="37" t="s">
        <v>862</v>
      </c>
      <c r="K1431" s="38">
        <v>479.93</v>
      </c>
    </row>
    <row r="1432" spans="2:11" ht="0.95" customHeight="1" thickTop="1" x14ac:dyDescent="0.2">
      <c r="B1432" s="79"/>
      <c r="C1432" s="79"/>
      <c r="D1432" s="79"/>
      <c r="E1432" s="79"/>
      <c r="F1432" s="79"/>
      <c r="G1432" s="79"/>
      <c r="H1432" s="79"/>
      <c r="I1432" s="79"/>
      <c r="J1432" s="79"/>
      <c r="K1432" s="79"/>
    </row>
    <row r="1433" spans="2:11" ht="24" customHeight="1" x14ac:dyDescent="0.2">
      <c r="B1433" s="30" t="s">
        <v>567</v>
      </c>
      <c r="C1433" s="30"/>
      <c r="D1433" s="30"/>
      <c r="E1433" s="30" t="s">
        <v>407</v>
      </c>
      <c r="F1433" s="30"/>
      <c r="G1433" s="397"/>
      <c r="H1433" s="397"/>
      <c r="I1433" s="31"/>
      <c r="J1433" s="30"/>
      <c r="K1433" s="32">
        <v>577.52</v>
      </c>
    </row>
    <row r="1434" spans="2:11" ht="18" customHeight="1" x14ac:dyDescent="0.2">
      <c r="B1434" s="27" t="s">
        <v>568</v>
      </c>
      <c r="C1434" s="29" t="s">
        <v>50</v>
      </c>
      <c r="D1434" s="27" t="s">
        <v>51</v>
      </c>
      <c r="E1434" s="27" t="s">
        <v>2</v>
      </c>
      <c r="F1434" s="398" t="s">
        <v>849</v>
      </c>
      <c r="G1434" s="398"/>
      <c r="H1434" s="28" t="s">
        <v>52</v>
      </c>
      <c r="I1434" s="29" t="s">
        <v>53</v>
      </c>
      <c r="J1434" s="29" t="s">
        <v>54</v>
      </c>
      <c r="K1434" s="29" t="s">
        <v>3</v>
      </c>
    </row>
    <row r="1435" spans="2:11" ht="36" customHeight="1" x14ac:dyDescent="0.2">
      <c r="B1435" s="33" t="s">
        <v>850</v>
      </c>
      <c r="C1435" s="35" t="s">
        <v>569</v>
      </c>
      <c r="D1435" s="33" t="s">
        <v>72</v>
      </c>
      <c r="E1435" s="33" t="s">
        <v>570</v>
      </c>
      <c r="F1435" s="399" t="s">
        <v>1139</v>
      </c>
      <c r="G1435" s="399"/>
      <c r="H1435" s="34" t="s">
        <v>67</v>
      </c>
      <c r="I1435" s="70">
        <v>1</v>
      </c>
      <c r="J1435" s="36">
        <v>28.21</v>
      </c>
      <c r="K1435" s="36">
        <v>28.21</v>
      </c>
    </row>
    <row r="1436" spans="2:11" ht="24" customHeight="1" x14ac:dyDescent="0.2">
      <c r="B1436" s="71" t="s">
        <v>852</v>
      </c>
      <c r="C1436" s="72" t="s">
        <v>1140</v>
      </c>
      <c r="D1436" s="71" t="s">
        <v>72</v>
      </c>
      <c r="E1436" s="71" t="s">
        <v>1141</v>
      </c>
      <c r="F1436" s="400" t="s">
        <v>855</v>
      </c>
      <c r="G1436" s="400"/>
      <c r="H1436" s="73" t="s">
        <v>866</v>
      </c>
      <c r="I1436" s="74">
        <v>0.1</v>
      </c>
      <c r="J1436" s="75">
        <v>15.2</v>
      </c>
      <c r="K1436" s="75">
        <v>1.52</v>
      </c>
    </row>
    <row r="1437" spans="2:11" ht="24" customHeight="1" x14ac:dyDescent="0.2">
      <c r="B1437" s="71" t="s">
        <v>852</v>
      </c>
      <c r="C1437" s="72" t="s">
        <v>1142</v>
      </c>
      <c r="D1437" s="71" t="s">
        <v>72</v>
      </c>
      <c r="E1437" s="71" t="s">
        <v>1143</v>
      </c>
      <c r="F1437" s="400" t="s">
        <v>855</v>
      </c>
      <c r="G1437" s="400"/>
      <c r="H1437" s="73" t="s">
        <v>866</v>
      </c>
      <c r="I1437" s="74">
        <v>0.1</v>
      </c>
      <c r="J1437" s="75">
        <v>19.64</v>
      </c>
      <c r="K1437" s="75">
        <v>1.96</v>
      </c>
    </row>
    <row r="1438" spans="2:11" ht="24" customHeight="1" x14ac:dyDescent="0.2">
      <c r="B1438" s="80" t="s">
        <v>884</v>
      </c>
      <c r="C1438" s="81" t="s">
        <v>1202</v>
      </c>
      <c r="D1438" s="80" t="s">
        <v>72</v>
      </c>
      <c r="E1438" s="80" t="s">
        <v>1203</v>
      </c>
      <c r="F1438" s="401" t="s">
        <v>887</v>
      </c>
      <c r="G1438" s="401"/>
      <c r="H1438" s="82" t="s">
        <v>67</v>
      </c>
      <c r="I1438" s="83">
        <v>1</v>
      </c>
      <c r="J1438" s="84">
        <v>2.59</v>
      </c>
      <c r="K1438" s="84">
        <v>2.59</v>
      </c>
    </row>
    <row r="1439" spans="2:11" ht="24" customHeight="1" x14ac:dyDescent="0.2">
      <c r="B1439" s="80" t="s">
        <v>884</v>
      </c>
      <c r="C1439" s="81" t="s">
        <v>1325</v>
      </c>
      <c r="D1439" s="80" t="s">
        <v>72</v>
      </c>
      <c r="E1439" s="80" t="s">
        <v>1326</v>
      </c>
      <c r="F1439" s="401" t="s">
        <v>887</v>
      </c>
      <c r="G1439" s="401"/>
      <c r="H1439" s="82" t="s">
        <v>67</v>
      </c>
      <c r="I1439" s="83">
        <v>1</v>
      </c>
      <c r="J1439" s="84">
        <v>21.17</v>
      </c>
      <c r="K1439" s="84">
        <v>21.17</v>
      </c>
    </row>
    <row r="1440" spans="2:11" ht="36" customHeight="1" x14ac:dyDescent="0.2">
      <c r="B1440" s="80" t="s">
        <v>884</v>
      </c>
      <c r="C1440" s="81" t="s">
        <v>1200</v>
      </c>
      <c r="D1440" s="80" t="s">
        <v>72</v>
      </c>
      <c r="E1440" s="80" t="s">
        <v>1201</v>
      </c>
      <c r="F1440" s="401" t="s">
        <v>887</v>
      </c>
      <c r="G1440" s="401"/>
      <c r="H1440" s="82" t="s">
        <v>67</v>
      </c>
      <c r="I1440" s="83">
        <v>4.5999999999999999E-2</v>
      </c>
      <c r="J1440" s="84">
        <v>21.2</v>
      </c>
      <c r="K1440" s="84">
        <v>0.97</v>
      </c>
    </row>
    <row r="1441" spans="2:11" x14ac:dyDescent="0.2">
      <c r="B1441" s="76"/>
      <c r="C1441" s="76"/>
      <c r="D1441" s="76"/>
      <c r="E1441" s="76"/>
      <c r="F1441" s="76" t="s">
        <v>858</v>
      </c>
      <c r="G1441" s="77">
        <v>1.2084592145015105</v>
      </c>
      <c r="H1441" s="76" t="s">
        <v>859</v>
      </c>
      <c r="I1441" s="77">
        <v>1.39</v>
      </c>
      <c r="J1441" s="76" t="s">
        <v>860</v>
      </c>
      <c r="K1441" s="77">
        <v>2.6</v>
      </c>
    </row>
    <row r="1442" spans="2:11" ht="30" customHeight="1" thickBot="1" x14ac:dyDescent="0.25">
      <c r="B1442" s="37"/>
      <c r="C1442" s="37"/>
      <c r="D1442" s="37"/>
      <c r="E1442" s="37"/>
      <c r="F1442" s="37"/>
      <c r="G1442" s="37"/>
      <c r="H1442" s="37" t="s">
        <v>861</v>
      </c>
      <c r="I1442" s="78">
        <v>12</v>
      </c>
      <c r="J1442" s="37" t="s">
        <v>862</v>
      </c>
      <c r="K1442" s="38">
        <v>338.52</v>
      </c>
    </row>
    <row r="1443" spans="2:11" ht="0.95" customHeight="1" thickTop="1" x14ac:dyDescent="0.2">
      <c r="B1443" s="79"/>
      <c r="C1443" s="79"/>
      <c r="D1443" s="79"/>
      <c r="E1443" s="79"/>
      <c r="F1443" s="79"/>
      <c r="G1443" s="79"/>
      <c r="H1443" s="79"/>
      <c r="I1443" s="79"/>
      <c r="J1443" s="79"/>
      <c r="K1443" s="79"/>
    </row>
    <row r="1444" spans="2:11" ht="18" customHeight="1" x14ac:dyDescent="0.2">
      <c r="B1444" s="27" t="s">
        <v>571</v>
      </c>
      <c r="C1444" s="29" t="s">
        <v>50</v>
      </c>
      <c r="D1444" s="27" t="s">
        <v>51</v>
      </c>
      <c r="E1444" s="27" t="s">
        <v>2</v>
      </c>
      <c r="F1444" s="398" t="s">
        <v>849</v>
      </c>
      <c r="G1444" s="398"/>
      <c r="H1444" s="28" t="s">
        <v>52</v>
      </c>
      <c r="I1444" s="29" t="s">
        <v>53</v>
      </c>
      <c r="J1444" s="29" t="s">
        <v>54</v>
      </c>
      <c r="K1444" s="29" t="s">
        <v>3</v>
      </c>
    </row>
    <row r="1445" spans="2:11" ht="36" customHeight="1" x14ac:dyDescent="0.2">
      <c r="B1445" s="33" t="s">
        <v>850</v>
      </c>
      <c r="C1445" s="35" t="s">
        <v>572</v>
      </c>
      <c r="D1445" s="33" t="s">
        <v>72</v>
      </c>
      <c r="E1445" s="33" t="s">
        <v>573</v>
      </c>
      <c r="F1445" s="399" t="s">
        <v>1139</v>
      </c>
      <c r="G1445" s="399"/>
      <c r="H1445" s="34" t="s">
        <v>67</v>
      </c>
      <c r="I1445" s="70">
        <v>1</v>
      </c>
      <c r="J1445" s="36">
        <v>15.86</v>
      </c>
      <c r="K1445" s="36">
        <v>15.86</v>
      </c>
    </row>
    <row r="1446" spans="2:11" ht="24" customHeight="1" x14ac:dyDescent="0.2">
      <c r="B1446" s="71" t="s">
        <v>852</v>
      </c>
      <c r="C1446" s="72" t="s">
        <v>1140</v>
      </c>
      <c r="D1446" s="71" t="s">
        <v>72</v>
      </c>
      <c r="E1446" s="71" t="s">
        <v>1141</v>
      </c>
      <c r="F1446" s="400" t="s">
        <v>855</v>
      </c>
      <c r="G1446" s="400"/>
      <c r="H1446" s="73" t="s">
        <v>866</v>
      </c>
      <c r="I1446" s="74">
        <v>7.0000000000000007E-2</v>
      </c>
      <c r="J1446" s="75">
        <v>15.2</v>
      </c>
      <c r="K1446" s="75">
        <v>1.06</v>
      </c>
    </row>
    <row r="1447" spans="2:11" ht="24" customHeight="1" x14ac:dyDescent="0.2">
      <c r="B1447" s="71" t="s">
        <v>852</v>
      </c>
      <c r="C1447" s="72" t="s">
        <v>1142</v>
      </c>
      <c r="D1447" s="71" t="s">
        <v>72</v>
      </c>
      <c r="E1447" s="71" t="s">
        <v>1143</v>
      </c>
      <c r="F1447" s="400" t="s">
        <v>855</v>
      </c>
      <c r="G1447" s="400"/>
      <c r="H1447" s="73" t="s">
        <v>866</v>
      </c>
      <c r="I1447" s="74">
        <v>7.0000000000000007E-2</v>
      </c>
      <c r="J1447" s="75">
        <v>19.64</v>
      </c>
      <c r="K1447" s="75">
        <v>1.37</v>
      </c>
    </row>
    <row r="1448" spans="2:11" ht="24" customHeight="1" x14ac:dyDescent="0.2">
      <c r="B1448" s="80" t="s">
        <v>884</v>
      </c>
      <c r="C1448" s="81" t="s">
        <v>1202</v>
      </c>
      <c r="D1448" s="80" t="s">
        <v>72</v>
      </c>
      <c r="E1448" s="80" t="s">
        <v>1203</v>
      </c>
      <c r="F1448" s="401" t="s">
        <v>887</v>
      </c>
      <c r="G1448" s="401"/>
      <c r="H1448" s="82" t="s">
        <v>67</v>
      </c>
      <c r="I1448" s="83">
        <v>1</v>
      </c>
      <c r="J1448" s="84">
        <v>2.59</v>
      </c>
      <c r="K1448" s="84">
        <v>2.59</v>
      </c>
    </row>
    <row r="1449" spans="2:11" ht="24" customHeight="1" x14ac:dyDescent="0.2">
      <c r="B1449" s="80" t="s">
        <v>884</v>
      </c>
      <c r="C1449" s="81" t="s">
        <v>1327</v>
      </c>
      <c r="D1449" s="80" t="s">
        <v>72</v>
      </c>
      <c r="E1449" s="80" t="s">
        <v>1328</v>
      </c>
      <c r="F1449" s="401" t="s">
        <v>887</v>
      </c>
      <c r="G1449" s="401"/>
      <c r="H1449" s="82" t="s">
        <v>67</v>
      </c>
      <c r="I1449" s="83">
        <v>1</v>
      </c>
      <c r="J1449" s="84">
        <v>9.8699999999999992</v>
      </c>
      <c r="K1449" s="84">
        <v>9.8699999999999992</v>
      </c>
    </row>
    <row r="1450" spans="2:11" ht="36" customHeight="1" x14ac:dyDescent="0.2">
      <c r="B1450" s="80" t="s">
        <v>884</v>
      </c>
      <c r="C1450" s="81" t="s">
        <v>1200</v>
      </c>
      <c r="D1450" s="80" t="s">
        <v>72</v>
      </c>
      <c r="E1450" s="80" t="s">
        <v>1201</v>
      </c>
      <c r="F1450" s="401" t="s">
        <v>887</v>
      </c>
      <c r="G1450" s="401"/>
      <c r="H1450" s="82" t="s">
        <v>67</v>
      </c>
      <c r="I1450" s="83">
        <v>4.5999999999999999E-2</v>
      </c>
      <c r="J1450" s="84">
        <v>21.2</v>
      </c>
      <c r="K1450" s="84">
        <v>0.97</v>
      </c>
    </row>
    <row r="1451" spans="2:11" x14ac:dyDescent="0.2">
      <c r="B1451" s="76"/>
      <c r="C1451" s="76"/>
      <c r="D1451" s="76"/>
      <c r="E1451" s="76"/>
      <c r="F1451" s="76" t="s">
        <v>858</v>
      </c>
      <c r="G1451" s="77">
        <v>0.84127353009528238</v>
      </c>
      <c r="H1451" s="76" t="s">
        <v>859</v>
      </c>
      <c r="I1451" s="77">
        <v>0.97</v>
      </c>
      <c r="J1451" s="76" t="s">
        <v>860</v>
      </c>
      <c r="K1451" s="77">
        <v>1.81</v>
      </c>
    </row>
    <row r="1452" spans="2:11" ht="30" customHeight="1" thickBot="1" x14ac:dyDescent="0.25">
      <c r="B1452" s="37"/>
      <c r="C1452" s="37"/>
      <c r="D1452" s="37"/>
      <c r="E1452" s="37"/>
      <c r="F1452" s="37"/>
      <c r="G1452" s="37"/>
      <c r="H1452" s="37" t="s">
        <v>861</v>
      </c>
      <c r="I1452" s="78">
        <v>12</v>
      </c>
      <c r="J1452" s="37" t="s">
        <v>862</v>
      </c>
      <c r="K1452" s="38">
        <v>190.32</v>
      </c>
    </row>
    <row r="1453" spans="2:11" ht="0.95" customHeight="1" thickTop="1" x14ac:dyDescent="0.2">
      <c r="B1453" s="79"/>
      <c r="C1453" s="79"/>
      <c r="D1453" s="79"/>
      <c r="E1453" s="79"/>
      <c r="F1453" s="79"/>
      <c r="G1453" s="79"/>
      <c r="H1453" s="79"/>
      <c r="I1453" s="79"/>
      <c r="J1453" s="79"/>
      <c r="K1453" s="79"/>
    </row>
    <row r="1454" spans="2:11" ht="18" customHeight="1" x14ac:dyDescent="0.2">
      <c r="B1454" s="27" t="s">
        <v>574</v>
      </c>
      <c r="C1454" s="29" t="s">
        <v>50</v>
      </c>
      <c r="D1454" s="27" t="s">
        <v>51</v>
      </c>
      <c r="E1454" s="27" t="s">
        <v>2</v>
      </c>
      <c r="F1454" s="398" t="s">
        <v>849</v>
      </c>
      <c r="G1454" s="398"/>
      <c r="H1454" s="28" t="s">
        <v>52</v>
      </c>
      <c r="I1454" s="29" t="s">
        <v>53</v>
      </c>
      <c r="J1454" s="29" t="s">
        <v>54</v>
      </c>
      <c r="K1454" s="29" t="s">
        <v>3</v>
      </c>
    </row>
    <row r="1455" spans="2:11" ht="48" customHeight="1" x14ac:dyDescent="0.2">
      <c r="B1455" s="33" t="s">
        <v>850</v>
      </c>
      <c r="C1455" s="35" t="s">
        <v>575</v>
      </c>
      <c r="D1455" s="33" t="s">
        <v>72</v>
      </c>
      <c r="E1455" s="33" t="s">
        <v>576</v>
      </c>
      <c r="F1455" s="399" t="s">
        <v>1139</v>
      </c>
      <c r="G1455" s="399"/>
      <c r="H1455" s="34" t="s">
        <v>67</v>
      </c>
      <c r="I1455" s="70">
        <v>1</v>
      </c>
      <c r="J1455" s="36">
        <v>48.68</v>
      </c>
      <c r="K1455" s="36">
        <v>48.68</v>
      </c>
    </row>
    <row r="1456" spans="2:11" ht="24" customHeight="1" x14ac:dyDescent="0.2">
      <c r="B1456" s="71" t="s">
        <v>852</v>
      </c>
      <c r="C1456" s="72" t="s">
        <v>1140</v>
      </c>
      <c r="D1456" s="71" t="s">
        <v>72</v>
      </c>
      <c r="E1456" s="71" t="s">
        <v>1141</v>
      </c>
      <c r="F1456" s="400" t="s">
        <v>855</v>
      </c>
      <c r="G1456" s="400"/>
      <c r="H1456" s="73" t="s">
        <v>866</v>
      </c>
      <c r="I1456" s="74">
        <v>0.13</v>
      </c>
      <c r="J1456" s="75">
        <v>15.2</v>
      </c>
      <c r="K1456" s="75">
        <v>1.97</v>
      </c>
    </row>
    <row r="1457" spans="2:11" ht="24" customHeight="1" x14ac:dyDescent="0.2">
      <c r="B1457" s="71" t="s">
        <v>852</v>
      </c>
      <c r="C1457" s="72" t="s">
        <v>1142</v>
      </c>
      <c r="D1457" s="71" t="s">
        <v>72</v>
      </c>
      <c r="E1457" s="71" t="s">
        <v>1143</v>
      </c>
      <c r="F1457" s="400" t="s">
        <v>855</v>
      </c>
      <c r="G1457" s="400"/>
      <c r="H1457" s="73" t="s">
        <v>866</v>
      </c>
      <c r="I1457" s="74">
        <v>0.13</v>
      </c>
      <c r="J1457" s="75">
        <v>19.64</v>
      </c>
      <c r="K1457" s="75">
        <v>2.5499999999999998</v>
      </c>
    </row>
    <row r="1458" spans="2:11" ht="24" customHeight="1" x14ac:dyDescent="0.2">
      <c r="B1458" s="80" t="s">
        <v>884</v>
      </c>
      <c r="C1458" s="81" t="s">
        <v>1329</v>
      </c>
      <c r="D1458" s="80" t="s">
        <v>72</v>
      </c>
      <c r="E1458" s="80" t="s">
        <v>1330</v>
      </c>
      <c r="F1458" s="401" t="s">
        <v>887</v>
      </c>
      <c r="G1458" s="401"/>
      <c r="H1458" s="82" t="s">
        <v>67</v>
      </c>
      <c r="I1458" s="83">
        <v>1</v>
      </c>
      <c r="J1458" s="84">
        <v>2.36</v>
      </c>
      <c r="K1458" s="84">
        <v>2.36</v>
      </c>
    </row>
    <row r="1459" spans="2:11" ht="24" customHeight="1" x14ac:dyDescent="0.2">
      <c r="B1459" s="80" t="s">
        <v>884</v>
      </c>
      <c r="C1459" s="81" t="s">
        <v>1202</v>
      </c>
      <c r="D1459" s="80" t="s">
        <v>72</v>
      </c>
      <c r="E1459" s="80" t="s">
        <v>1203</v>
      </c>
      <c r="F1459" s="401" t="s">
        <v>887</v>
      </c>
      <c r="G1459" s="401"/>
      <c r="H1459" s="82" t="s">
        <v>67</v>
      </c>
      <c r="I1459" s="83">
        <v>1</v>
      </c>
      <c r="J1459" s="84">
        <v>2.59</v>
      </c>
      <c r="K1459" s="84">
        <v>2.59</v>
      </c>
    </row>
    <row r="1460" spans="2:11" ht="24" customHeight="1" x14ac:dyDescent="0.2">
      <c r="B1460" s="80" t="s">
        <v>884</v>
      </c>
      <c r="C1460" s="81" t="s">
        <v>1331</v>
      </c>
      <c r="D1460" s="80" t="s">
        <v>72</v>
      </c>
      <c r="E1460" s="80" t="s">
        <v>1332</v>
      </c>
      <c r="F1460" s="401" t="s">
        <v>887</v>
      </c>
      <c r="G1460" s="401"/>
      <c r="H1460" s="82" t="s">
        <v>67</v>
      </c>
      <c r="I1460" s="83">
        <v>1</v>
      </c>
      <c r="J1460" s="84">
        <v>37.26</v>
      </c>
      <c r="K1460" s="84">
        <v>37.26</v>
      </c>
    </row>
    <row r="1461" spans="2:11" ht="36" customHeight="1" x14ac:dyDescent="0.2">
      <c r="B1461" s="80" t="s">
        <v>884</v>
      </c>
      <c r="C1461" s="81" t="s">
        <v>1200</v>
      </c>
      <c r="D1461" s="80" t="s">
        <v>72</v>
      </c>
      <c r="E1461" s="80" t="s">
        <v>1201</v>
      </c>
      <c r="F1461" s="401" t="s">
        <v>887</v>
      </c>
      <c r="G1461" s="401"/>
      <c r="H1461" s="82" t="s">
        <v>67</v>
      </c>
      <c r="I1461" s="83">
        <v>9.1999999999999998E-2</v>
      </c>
      <c r="J1461" s="84">
        <v>21.2</v>
      </c>
      <c r="K1461" s="84">
        <v>1.95</v>
      </c>
    </row>
    <row r="1462" spans="2:11" x14ac:dyDescent="0.2">
      <c r="B1462" s="76"/>
      <c r="C1462" s="76"/>
      <c r="D1462" s="76"/>
      <c r="E1462" s="76"/>
      <c r="F1462" s="76" t="s">
        <v>858</v>
      </c>
      <c r="G1462" s="77">
        <v>1.5709969788519638</v>
      </c>
      <c r="H1462" s="76" t="s">
        <v>859</v>
      </c>
      <c r="I1462" s="77">
        <v>1.81</v>
      </c>
      <c r="J1462" s="76" t="s">
        <v>860</v>
      </c>
      <c r="K1462" s="77">
        <v>3.38</v>
      </c>
    </row>
    <row r="1463" spans="2:11" ht="30" customHeight="1" thickBot="1" x14ac:dyDescent="0.25">
      <c r="B1463" s="37"/>
      <c r="C1463" s="37"/>
      <c r="D1463" s="37"/>
      <c r="E1463" s="37"/>
      <c r="F1463" s="37"/>
      <c r="G1463" s="37"/>
      <c r="H1463" s="37" t="s">
        <v>861</v>
      </c>
      <c r="I1463" s="78">
        <v>1</v>
      </c>
      <c r="J1463" s="37" t="s">
        <v>862</v>
      </c>
      <c r="K1463" s="38">
        <v>48.68</v>
      </c>
    </row>
    <row r="1464" spans="2:11" ht="0.95" customHeight="1" thickTop="1" x14ac:dyDescent="0.2">
      <c r="B1464" s="79"/>
      <c r="C1464" s="79"/>
      <c r="D1464" s="79"/>
      <c r="E1464" s="79"/>
      <c r="F1464" s="79"/>
      <c r="G1464" s="79"/>
      <c r="H1464" s="79"/>
      <c r="I1464" s="79"/>
      <c r="J1464" s="79"/>
      <c r="K1464" s="79"/>
    </row>
    <row r="1465" spans="2:11" ht="24" customHeight="1" x14ac:dyDescent="0.2">
      <c r="B1465" s="30" t="s">
        <v>577</v>
      </c>
      <c r="C1465" s="30"/>
      <c r="D1465" s="30"/>
      <c r="E1465" s="30" t="s">
        <v>578</v>
      </c>
      <c r="F1465" s="30"/>
      <c r="G1465" s="397"/>
      <c r="H1465" s="397"/>
      <c r="I1465" s="31"/>
      <c r="J1465" s="30"/>
      <c r="K1465" s="32">
        <v>3540.05</v>
      </c>
    </row>
    <row r="1466" spans="2:11" ht="18" customHeight="1" x14ac:dyDescent="0.2">
      <c r="B1466" s="27" t="s">
        <v>579</v>
      </c>
      <c r="C1466" s="29" t="s">
        <v>50</v>
      </c>
      <c r="D1466" s="27" t="s">
        <v>51</v>
      </c>
      <c r="E1466" s="27" t="s">
        <v>2</v>
      </c>
      <c r="F1466" s="398" t="s">
        <v>849</v>
      </c>
      <c r="G1466" s="398"/>
      <c r="H1466" s="28" t="s">
        <v>52</v>
      </c>
      <c r="I1466" s="29" t="s">
        <v>53</v>
      </c>
      <c r="J1466" s="29" t="s">
        <v>54</v>
      </c>
      <c r="K1466" s="29" t="s">
        <v>3</v>
      </c>
    </row>
    <row r="1467" spans="2:11" ht="36" customHeight="1" x14ac:dyDescent="0.2">
      <c r="B1467" s="33" t="s">
        <v>850</v>
      </c>
      <c r="C1467" s="35" t="s">
        <v>580</v>
      </c>
      <c r="D1467" s="33" t="s">
        <v>72</v>
      </c>
      <c r="E1467" s="33" t="s">
        <v>581</v>
      </c>
      <c r="F1467" s="399" t="s">
        <v>1015</v>
      </c>
      <c r="G1467" s="399"/>
      <c r="H1467" s="34" t="s">
        <v>122</v>
      </c>
      <c r="I1467" s="70">
        <v>1</v>
      </c>
      <c r="J1467" s="36">
        <v>63.64</v>
      </c>
      <c r="K1467" s="36">
        <v>63.64</v>
      </c>
    </row>
    <row r="1468" spans="2:11" ht="36" customHeight="1" x14ac:dyDescent="0.2">
      <c r="B1468" s="71" t="s">
        <v>852</v>
      </c>
      <c r="C1468" s="72" t="s">
        <v>1030</v>
      </c>
      <c r="D1468" s="71" t="s">
        <v>72</v>
      </c>
      <c r="E1468" s="71" t="s">
        <v>1031</v>
      </c>
      <c r="F1468" s="400" t="s">
        <v>872</v>
      </c>
      <c r="G1468" s="400"/>
      <c r="H1468" s="73" t="s">
        <v>876</v>
      </c>
      <c r="I1468" s="74">
        <v>1.32E-2</v>
      </c>
      <c r="J1468" s="75">
        <v>20.28</v>
      </c>
      <c r="K1468" s="75">
        <v>0.26</v>
      </c>
    </row>
    <row r="1469" spans="2:11" ht="36" customHeight="1" x14ac:dyDescent="0.2">
      <c r="B1469" s="71" t="s">
        <v>852</v>
      </c>
      <c r="C1469" s="72" t="s">
        <v>1032</v>
      </c>
      <c r="D1469" s="71" t="s">
        <v>72</v>
      </c>
      <c r="E1469" s="71" t="s">
        <v>1033</v>
      </c>
      <c r="F1469" s="400" t="s">
        <v>872</v>
      </c>
      <c r="G1469" s="400"/>
      <c r="H1469" s="73" t="s">
        <v>873</v>
      </c>
      <c r="I1469" s="74">
        <v>1.83E-2</v>
      </c>
      <c r="J1469" s="75">
        <v>19.420000000000002</v>
      </c>
      <c r="K1469" s="75">
        <v>0.35</v>
      </c>
    </row>
    <row r="1470" spans="2:11" ht="24" customHeight="1" x14ac:dyDescent="0.2">
      <c r="B1470" s="71" t="s">
        <v>852</v>
      </c>
      <c r="C1470" s="72" t="s">
        <v>896</v>
      </c>
      <c r="D1470" s="71" t="s">
        <v>72</v>
      </c>
      <c r="E1470" s="71" t="s">
        <v>897</v>
      </c>
      <c r="F1470" s="400" t="s">
        <v>855</v>
      </c>
      <c r="G1470" s="400"/>
      <c r="H1470" s="73" t="s">
        <v>866</v>
      </c>
      <c r="I1470" s="74">
        <v>0.371</v>
      </c>
      <c r="J1470" s="75">
        <v>16.940000000000001</v>
      </c>
      <c r="K1470" s="75">
        <v>6.28</v>
      </c>
    </row>
    <row r="1471" spans="2:11" ht="24" customHeight="1" x14ac:dyDescent="0.2">
      <c r="B1471" s="71" t="s">
        <v>852</v>
      </c>
      <c r="C1471" s="72" t="s">
        <v>909</v>
      </c>
      <c r="D1471" s="71" t="s">
        <v>72</v>
      </c>
      <c r="E1471" s="71" t="s">
        <v>910</v>
      </c>
      <c r="F1471" s="400" t="s">
        <v>855</v>
      </c>
      <c r="G1471" s="400"/>
      <c r="H1471" s="73" t="s">
        <v>866</v>
      </c>
      <c r="I1471" s="74">
        <v>0.27700000000000002</v>
      </c>
      <c r="J1471" s="75">
        <v>19.89</v>
      </c>
      <c r="K1471" s="75">
        <v>5.5</v>
      </c>
    </row>
    <row r="1472" spans="2:11" ht="24" customHeight="1" x14ac:dyDescent="0.2">
      <c r="B1472" s="80" t="s">
        <v>884</v>
      </c>
      <c r="C1472" s="81" t="s">
        <v>1333</v>
      </c>
      <c r="D1472" s="80" t="s">
        <v>72</v>
      </c>
      <c r="E1472" s="80" t="s">
        <v>1334</v>
      </c>
      <c r="F1472" s="401" t="s">
        <v>887</v>
      </c>
      <c r="G1472" s="401"/>
      <c r="H1472" s="82" t="s">
        <v>122</v>
      </c>
      <c r="I1472" s="83">
        <v>1.05</v>
      </c>
      <c r="J1472" s="84">
        <v>39.86</v>
      </c>
      <c r="K1472" s="84">
        <v>41.85</v>
      </c>
    </row>
    <row r="1473" spans="2:11" ht="24" customHeight="1" x14ac:dyDescent="0.2">
      <c r="B1473" s="80" t="s">
        <v>884</v>
      </c>
      <c r="C1473" s="81" t="s">
        <v>888</v>
      </c>
      <c r="D1473" s="80" t="s">
        <v>72</v>
      </c>
      <c r="E1473" s="80" t="s">
        <v>889</v>
      </c>
      <c r="F1473" s="401" t="s">
        <v>887</v>
      </c>
      <c r="G1473" s="401"/>
      <c r="H1473" s="82" t="s">
        <v>175</v>
      </c>
      <c r="I1473" s="83">
        <v>1.2999999999999999E-2</v>
      </c>
      <c r="J1473" s="84">
        <v>10.3</v>
      </c>
      <c r="K1473" s="84">
        <v>0.13</v>
      </c>
    </row>
    <row r="1474" spans="2:11" ht="24" customHeight="1" x14ac:dyDescent="0.2">
      <c r="B1474" s="80" t="s">
        <v>884</v>
      </c>
      <c r="C1474" s="81" t="s">
        <v>1335</v>
      </c>
      <c r="D1474" s="80" t="s">
        <v>72</v>
      </c>
      <c r="E1474" s="80" t="s">
        <v>1336</v>
      </c>
      <c r="F1474" s="401" t="s">
        <v>887</v>
      </c>
      <c r="G1474" s="401"/>
      <c r="H1474" s="82" t="s">
        <v>175</v>
      </c>
      <c r="I1474" s="83">
        <v>2.3999999999999998E-3</v>
      </c>
      <c r="J1474" s="84">
        <v>49.45</v>
      </c>
      <c r="K1474" s="84">
        <v>0.11</v>
      </c>
    </row>
    <row r="1475" spans="2:11" ht="24" customHeight="1" x14ac:dyDescent="0.2">
      <c r="B1475" s="80" t="s">
        <v>884</v>
      </c>
      <c r="C1475" s="81" t="s">
        <v>1337</v>
      </c>
      <c r="D1475" s="80" t="s">
        <v>72</v>
      </c>
      <c r="E1475" s="80" t="s">
        <v>1338</v>
      </c>
      <c r="F1475" s="401" t="s">
        <v>887</v>
      </c>
      <c r="G1475" s="401"/>
      <c r="H1475" s="82" t="s">
        <v>175</v>
      </c>
      <c r="I1475" s="83">
        <v>0.09</v>
      </c>
      <c r="J1475" s="84">
        <v>77.86</v>
      </c>
      <c r="K1475" s="84">
        <v>7</v>
      </c>
    </row>
    <row r="1476" spans="2:11" ht="24" customHeight="1" x14ac:dyDescent="0.2">
      <c r="B1476" s="80" t="s">
        <v>884</v>
      </c>
      <c r="C1476" s="81" t="s">
        <v>1339</v>
      </c>
      <c r="D1476" s="80" t="s">
        <v>72</v>
      </c>
      <c r="E1476" s="80" t="s">
        <v>1340</v>
      </c>
      <c r="F1476" s="401" t="s">
        <v>887</v>
      </c>
      <c r="G1476" s="401"/>
      <c r="H1476" s="82" t="s">
        <v>1341</v>
      </c>
      <c r="I1476" s="83">
        <v>8.1000000000000003E-2</v>
      </c>
      <c r="J1476" s="84">
        <v>26.71</v>
      </c>
      <c r="K1476" s="84">
        <v>2.16</v>
      </c>
    </row>
    <row r="1477" spans="2:11" x14ac:dyDescent="0.2">
      <c r="B1477" s="76"/>
      <c r="C1477" s="76"/>
      <c r="D1477" s="76"/>
      <c r="E1477" s="76"/>
      <c r="F1477" s="76" t="s">
        <v>858</v>
      </c>
      <c r="G1477" s="77">
        <v>4.2621426911457121</v>
      </c>
      <c r="H1477" s="76" t="s">
        <v>859</v>
      </c>
      <c r="I1477" s="77">
        <v>4.91</v>
      </c>
      <c r="J1477" s="76" t="s">
        <v>860</v>
      </c>
      <c r="K1477" s="77">
        <v>9.17</v>
      </c>
    </row>
    <row r="1478" spans="2:11" ht="30" customHeight="1" thickBot="1" x14ac:dyDescent="0.25">
      <c r="B1478" s="37"/>
      <c r="C1478" s="37"/>
      <c r="D1478" s="37"/>
      <c r="E1478" s="37"/>
      <c r="F1478" s="37"/>
      <c r="G1478" s="37"/>
      <c r="H1478" s="37" t="s">
        <v>861</v>
      </c>
      <c r="I1478" s="78">
        <v>37.799999999999997</v>
      </c>
      <c r="J1478" s="37" t="s">
        <v>862</v>
      </c>
      <c r="K1478" s="38">
        <v>2405.59</v>
      </c>
    </row>
    <row r="1479" spans="2:11" ht="0.95" customHeight="1" thickTop="1" x14ac:dyDescent="0.2">
      <c r="B1479" s="79"/>
      <c r="C1479" s="79"/>
      <c r="D1479" s="79"/>
      <c r="E1479" s="79"/>
      <c r="F1479" s="79"/>
      <c r="G1479" s="79"/>
      <c r="H1479" s="79"/>
      <c r="I1479" s="79"/>
      <c r="J1479" s="79"/>
      <c r="K1479" s="79"/>
    </row>
    <row r="1480" spans="2:11" ht="18" customHeight="1" x14ac:dyDescent="0.2">
      <c r="B1480" s="27" t="s">
        <v>582</v>
      </c>
      <c r="C1480" s="29" t="s">
        <v>50</v>
      </c>
      <c r="D1480" s="27" t="s">
        <v>51</v>
      </c>
      <c r="E1480" s="27" t="s">
        <v>2</v>
      </c>
      <c r="F1480" s="398" t="s">
        <v>849</v>
      </c>
      <c r="G1480" s="398"/>
      <c r="H1480" s="28" t="s">
        <v>52</v>
      </c>
      <c r="I1480" s="29" t="s">
        <v>53</v>
      </c>
      <c r="J1480" s="29" t="s">
        <v>54</v>
      </c>
      <c r="K1480" s="29" t="s">
        <v>3</v>
      </c>
    </row>
    <row r="1481" spans="2:11" ht="36" customHeight="1" x14ac:dyDescent="0.2">
      <c r="B1481" s="33" t="s">
        <v>850</v>
      </c>
      <c r="C1481" s="35" t="s">
        <v>583</v>
      </c>
      <c r="D1481" s="33" t="s">
        <v>72</v>
      </c>
      <c r="E1481" s="33" t="s">
        <v>584</v>
      </c>
      <c r="F1481" s="399" t="s">
        <v>1015</v>
      </c>
      <c r="G1481" s="399"/>
      <c r="H1481" s="34" t="s">
        <v>122</v>
      </c>
      <c r="I1481" s="70">
        <v>1</v>
      </c>
      <c r="J1481" s="36">
        <v>42.81</v>
      </c>
      <c r="K1481" s="36">
        <v>42.81</v>
      </c>
    </row>
    <row r="1482" spans="2:11" ht="36" customHeight="1" x14ac:dyDescent="0.2">
      <c r="B1482" s="71" t="s">
        <v>852</v>
      </c>
      <c r="C1482" s="72" t="s">
        <v>1030</v>
      </c>
      <c r="D1482" s="71" t="s">
        <v>72</v>
      </c>
      <c r="E1482" s="71" t="s">
        <v>1031</v>
      </c>
      <c r="F1482" s="400" t="s">
        <v>872</v>
      </c>
      <c r="G1482" s="400"/>
      <c r="H1482" s="73" t="s">
        <v>876</v>
      </c>
      <c r="I1482" s="74">
        <v>1.32E-2</v>
      </c>
      <c r="J1482" s="75">
        <v>20.28</v>
      </c>
      <c r="K1482" s="75">
        <v>0.26</v>
      </c>
    </row>
    <row r="1483" spans="2:11" ht="36" customHeight="1" x14ac:dyDescent="0.2">
      <c r="B1483" s="71" t="s">
        <v>852</v>
      </c>
      <c r="C1483" s="72" t="s">
        <v>1032</v>
      </c>
      <c r="D1483" s="71" t="s">
        <v>72</v>
      </c>
      <c r="E1483" s="71" t="s">
        <v>1033</v>
      </c>
      <c r="F1483" s="400" t="s">
        <v>872</v>
      </c>
      <c r="G1483" s="400"/>
      <c r="H1483" s="73" t="s">
        <v>873</v>
      </c>
      <c r="I1483" s="74">
        <v>1.83E-2</v>
      </c>
      <c r="J1483" s="75">
        <v>19.420000000000002</v>
      </c>
      <c r="K1483" s="75">
        <v>0.35</v>
      </c>
    </row>
    <row r="1484" spans="2:11" ht="24" customHeight="1" x14ac:dyDescent="0.2">
      <c r="B1484" s="71" t="s">
        <v>852</v>
      </c>
      <c r="C1484" s="72" t="s">
        <v>896</v>
      </c>
      <c r="D1484" s="71" t="s">
        <v>72</v>
      </c>
      <c r="E1484" s="71" t="s">
        <v>897</v>
      </c>
      <c r="F1484" s="400" t="s">
        <v>855</v>
      </c>
      <c r="G1484" s="400"/>
      <c r="H1484" s="73" t="s">
        <v>866</v>
      </c>
      <c r="I1484" s="74">
        <v>0.23899999999999999</v>
      </c>
      <c r="J1484" s="75">
        <v>16.940000000000001</v>
      </c>
      <c r="K1484" s="75">
        <v>4.04</v>
      </c>
    </row>
    <row r="1485" spans="2:11" ht="24" customHeight="1" x14ac:dyDescent="0.2">
      <c r="B1485" s="71" t="s">
        <v>852</v>
      </c>
      <c r="C1485" s="72" t="s">
        <v>909</v>
      </c>
      <c r="D1485" s="71" t="s">
        <v>72</v>
      </c>
      <c r="E1485" s="71" t="s">
        <v>910</v>
      </c>
      <c r="F1485" s="400" t="s">
        <v>855</v>
      </c>
      <c r="G1485" s="400"/>
      <c r="H1485" s="73" t="s">
        <v>866</v>
      </c>
      <c r="I1485" s="74">
        <v>0.14499999999999999</v>
      </c>
      <c r="J1485" s="75">
        <v>19.89</v>
      </c>
      <c r="K1485" s="75">
        <v>2.88</v>
      </c>
    </row>
    <row r="1486" spans="2:11" ht="24" customHeight="1" x14ac:dyDescent="0.2">
      <c r="B1486" s="80" t="s">
        <v>884</v>
      </c>
      <c r="C1486" s="81" t="s">
        <v>888</v>
      </c>
      <c r="D1486" s="80" t="s">
        <v>72</v>
      </c>
      <c r="E1486" s="80" t="s">
        <v>889</v>
      </c>
      <c r="F1486" s="401" t="s">
        <v>887</v>
      </c>
      <c r="G1486" s="401"/>
      <c r="H1486" s="82" t="s">
        <v>175</v>
      </c>
      <c r="I1486" s="83">
        <v>8.0000000000000002E-3</v>
      </c>
      <c r="J1486" s="84">
        <v>10.3</v>
      </c>
      <c r="K1486" s="84">
        <v>0.08</v>
      </c>
    </row>
    <row r="1487" spans="2:11" ht="24" customHeight="1" x14ac:dyDescent="0.2">
      <c r="B1487" s="80" t="s">
        <v>884</v>
      </c>
      <c r="C1487" s="81" t="s">
        <v>1335</v>
      </c>
      <c r="D1487" s="80" t="s">
        <v>72</v>
      </c>
      <c r="E1487" s="80" t="s">
        <v>1336</v>
      </c>
      <c r="F1487" s="401" t="s">
        <v>887</v>
      </c>
      <c r="G1487" s="401"/>
      <c r="H1487" s="82" t="s">
        <v>175</v>
      </c>
      <c r="I1487" s="83">
        <v>1.6000000000000001E-3</v>
      </c>
      <c r="J1487" s="84">
        <v>49.45</v>
      </c>
      <c r="K1487" s="84">
        <v>7.0000000000000007E-2</v>
      </c>
    </row>
    <row r="1488" spans="2:11" ht="24" customHeight="1" x14ac:dyDescent="0.2">
      <c r="B1488" s="80" t="s">
        <v>884</v>
      </c>
      <c r="C1488" s="81" t="s">
        <v>1337</v>
      </c>
      <c r="D1488" s="80" t="s">
        <v>72</v>
      </c>
      <c r="E1488" s="80" t="s">
        <v>1338</v>
      </c>
      <c r="F1488" s="401" t="s">
        <v>887</v>
      </c>
      <c r="G1488" s="401"/>
      <c r="H1488" s="82" t="s">
        <v>175</v>
      </c>
      <c r="I1488" s="83">
        <v>5.8999999999999997E-2</v>
      </c>
      <c r="J1488" s="84">
        <v>77.86</v>
      </c>
      <c r="K1488" s="84">
        <v>4.59</v>
      </c>
    </row>
    <row r="1489" spans="2:11" ht="24" customHeight="1" x14ac:dyDescent="0.2">
      <c r="B1489" s="80" t="s">
        <v>884</v>
      </c>
      <c r="C1489" s="81" t="s">
        <v>1339</v>
      </c>
      <c r="D1489" s="80" t="s">
        <v>72</v>
      </c>
      <c r="E1489" s="80" t="s">
        <v>1340</v>
      </c>
      <c r="F1489" s="401" t="s">
        <v>887</v>
      </c>
      <c r="G1489" s="401"/>
      <c r="H1489" s="82" t="s">
        <v>1341</v>
      </c>
      <c r="I1489" s="83">
        <v>0.21099999999999999</v>
      </c>
      <c r="J1489" s="84">
        <v>26.71</v>
      </c>
      <c r="K1489" s="84">
        <v>5.63</v>
      </c>
    </row>
    <row r="1490" spans="2:11" ht="24" customHeight="1" x14ac:dyDescent="0.2">
      <c r="B1490" s="80" t="s">
        <v>884</v>
      </c>
      <c r="C1490" s="81" t="s">
        <v>1342</v>
      </c>
      <c r="D1490" s="80" t="s">
        <v>72</v>
      </c>
      <c r="E1490" s="80" t="s">
        <v>1343</v>
      </c>
      <c r="F1490" s="401" t="s">
        <v>887</v>
      </c>
      <c r="G1490" s="401"/>
      <c r="H1490" s="82" t="s">
        <v>122</v>
      </c>
      <c r="I1490" s="83">
        <v>1.05</v>
      </c>
      <c r="J1490" s="84">
        <v>23.73</v>
      </c>
      <c r="K1490" s="84">
        <v>24.91</v>
      </c>
    </row>
    <row r="1491" spans="2:11" x14ac:dyDescent="0.2">
      <c r="B1491" s="76"/>
      <c r="C1491" s="76"/>
      <c r="D1491" s="76"/>
      <c r="E1491" s="76"/>
      <c r="F1491" s="76" t="s">
        <v>858</v>
      </c>
      <c r="G1491" s="77">
        <v>2.5842435510109225</v>
      </c>
      <c r="H1491" s="76" t="s">
        <v>859</v>
      </c>
      <c r="I1491" s="77">
        <v>2.98</v>
      </c>
      <c r="J1491" s="76" t="s">
        <v>860</v>
      </c>
      <c r="K1491" s="77">
        <v>5.56</v>
      </c>
    </row>
    <row r="1492" spans="2:11" ht="30" customHeight="1" thickBot="1" x14ac:dyDescent="0.25">
      <c r="B1492" s="37"/>
      <c r="C1492" s="37"/>
      <c r="D1492" s="37"/>
      <c r="E1492" s="37"/>
      <c r="F1492" s="37"/>
      <c r="G1492" s="37"/>
      <c r="H1492" s="37" t="s">
        <v>861</v>
      </c>
      <c r="I1492" s="78">
        <v>26.5</v>
      </c>
      <c r="J1492" s="37" t="s">
        <v>862</v>
      </c>
      <c r="K1492" s="38">
        <v>1134.46</v>
      </c>
    </row>
    <row r="1493" spans="2:11" ht="0.95" customHeight="1" thickTop="1" x14ac:dyDescent="0.2">
      <c r="B1493" s="79"/>
      <c r="C1493" s="79"/>
      <c r="D1493" s="79"/>
      <c r="E1493" s="79"/>
      <c r="F1493" s="79"/>
      <c r="G1493" s="79"/>
      <c r="H1493" s="79"/>
      <c r="I1493" s="79"/>
      <c r="J1493" s="79"/>
      <c r="K1493" s="79"/>
    </row>
    <row r="1494" spans="2:11" ht="24" customHeight="1" x14ac:dyDescent="0.2">
      <c r="B1494" s="30" t="s">
        <v>30</v>
      </c>
      <c r="C1494" s="30"/>
      <c r="D1494" s="30"/>
      <c r="E1494" s="30" t="s">
        <v>31</v>
      </c>
      <c r="F1494" s="30"/>
      <c r="G1494" s="397"/>
      <c r="H1494" s="397"/>
      <c r="I1494" s="31"/>
      <c r="J1494" s="30"/>
      <c r="K1494" s="32"/>
    </row>
    <row r="1495" spans="2:11" ht="24" customHeight="1" x14ac:dyDescent="0.2">
      <c r="B1495" s="30" t="s">
        <v>585</v>
      </c>
      <c r="C1495" s="30"/>
      <c r="D1495" s="30"/>
      <c r="E1495" s="30" t="s">
        <v>376</v>
      </c>
      <c r="F1495" s="30"/>
      <c r="G1495" s="397"/>
      <c r="H1495" s="397"/>
      <c r="I1495" s="31"/>
      <c r="J1495" s="30"/>
      <c r="K1495" s="32">
        <v>4847.8500000000004</v>
      </c>
    </row>
    <row r="1496" spans="2:11" ht="18" customHeight="1" x14ac:dyDescent="0.2">
      <c r="B1496" s="27" t="s">
        <v>586</v>
      </c>
      <c r="C1496" s="29" t="s">
        <v>50</v>
      </c>
      <c r="D1496" s="27" t="s">
        <v>51</v>
      </c>
      <c r="E1496" s="27" t="s">
        <v>2</v>
      </c>
      <c r="F1496" s="398" t="s">
        <v>849</v>
      </c>
      <c r="G1496" s="398"/>
      <c r="H1496" s="28" t="s">
        <v>52</v>
      </c>
      <c r="I1496" s="29" t="s">
        <v>53</v>
      </c>
      <c r="J1496" s="29" t="s">
        <v>54</v>
      </c>
      <c r="K1496" s="29" t="s">
        <v>3</v>
      </c>
    </row>
    <row r="1497" spans="2:11" ht="24" customHeight="1" x14ac:dyDescent="0.2">
      <c r="B1497" s="33" t="s">
        <v>850</v>
      </c>
      <c r="C1497" s="35" t="s">
        <v>587</v>
      </c>
      <c r="D1497" s="33" t="s">
        <v>72</v>
      </c>
      <c r="E1497" s="33" t="s">
        <v>588</v>
      </c>
      <c r="F1497" s="399" t="s">
        <v>1139</v>
      </c>
      <c r="G1497" s="399"/>
      <c r="H1497" s="34" t="s">
        <v>122</v>
      </c>
      <c r="I1497" s="70">
        <v>1</v>
      </c>
      <c r="J1497" s="36">
        <v>5.0999999999999996</v>
      </c>
      <c r="K1497" s="36">
        <v>5.0999999999999996</v>
      </c>
    </row>
    <row r="1498" spans="2:11" ht="24" customHeight="1" x14ac:dyDescent="0.2">
      <c r="B1498" s="71" t="s">
        <v>852</v>
      </c>
      <c r="C1498" s="72" t="s">
        <v>917</v>
      </c>
      <c r="D1498" s="71" t="s">
        <v>72</v>
      </c>
      <c r="E1498" s="71" t="s">
        <v>918</v>
      </c>
      <c r="F1498" s="400" t="s">
        <v>855</v>
      </c>
      <c r="G1498" s="400"/>
      <c r="H1498" s="73" t="s">
        <v>866</v>
      </c>
      <c r="I1498" s="74">
        <v>0.216</v>
      </c>
      <c r="J1498" s="75">
        <v>21.08</v>
      </c>
      <c r="K1498" s="75">
        <v>4.55</v>
      </c>
    </row>
    <row r="1499" spans="2:11" ht="24" customHeight="1" x14ac:dyDescent="0.2">
      <c r="B1499" s="71" t="s">
        <v>852</v>
      </c>
      <c r="C1499" s="72" t="s">
        <v>1344</v>
      </c>
      <c r="D1499" s="71" t="s">
        <v>72</v>
      </c>
      <c r="E1499" s="71" t="s">
        <v>1345</v>
      </c>
      <c r="F1499" s="400" t="s">
        <v>855</v>
      </c>
      <c r="G1499" s="400"/>
      <c r="H1499" s="73" t="s">
        <v>866</v>
      </c>
      <c r="I1499" s="74">
        <v>3.4000000000000002E-2</v>
      </c>
      <c r="J1499" s="75">
        <v>16.25</v>
      </c>
      <c r="K1499" s="75">
        <v>0.55000000000000004</v>
      </c>
    </row>
    <row r="1500" spans="2:11" x14ac:dyDescent="0.2">
      <c r="B1500" s="76"/>
      <c r="C1500" s="76"/>
      <c r="D1500" s="76"/>
      <c r="E1500" s="76"/>
      <c r="F1500" s="76" t="s">
        <v>858</v>
      </c>
      <c r="G1500" s="77">
        <v>1.8080409016964909</v>
      </c>
      <c r="H1500" s="76" t="s">
        <v>859</v>
      </c>
      <c r="I1500" s="77">
        <v>2.08</v>
      </c>
      <c r="J1500" s="76" t="s">
        <v>860</v>
      </c>
      <c r="K1500" s="77">
        <v>3.89</v>
      </c>
    </row>
    <row r="1501" spans="2:11" ht="30" customHeight="1" thickBot="1" x14ac:dyDescent="0.25">
      <c r="B1501" s="37"/>
      <c r="C1501" s="37"/>
      <c r="D1501" s="37"/>
      <c r="E1501" s="37"/>
      <c r="F1501" s="37"/>
      <c r="G1501" s="37"/>
      <c r="H1501" s="37" t="s">
        <v>861</v>
      </c>
      <c r="I1501" s="78">
        <v>315</v>
      </c>
      <c r="J1501" s="37" t="s">
        <v>862</v>
      </c>
      <c r="K1501" s="38">
        <v>1606.5</v>
      </c>
    </row>
    <row r="1502" spans="2:11" ht="0.95" customHeight="1" thickTop="1" x14ac:dyDescent="0.2">
      <c r="B1502" s="79"/>
      <c r="C1502" s="79"/>
      <c r="D1502" s="79"/>
      <c r="E1502" s="79"/>
      <c r="F1502" s="79"/>
      <c r="G1502" s="79"/>
      <c r="H1502" s="79"/>
      <c r="I1502" s="79"/>
      <c r="J1502" s="79"/>
      <c r="K1502" s="79"/>
    </row>
    <row r="1503" spans="2:11" ht="18" customHeight="1" x14ac:dyDescent="0.2">
      <c r="B1503" s="27" t="s">
        <v>589</v>
      </c>
      <c r="C1503" s="29" t="s">
        <v>50</v>
      </c>
      <c r="D1503" s="27" t="s">
        <v>51</v>
      </c>
      <c r="E1503" s="27" t="s">
        <v>2</v>
      </c>
      <c r="F1503" s="398" t="s">
        <v>849</v>
      </c>
      <c r="G1503" s="398"/>
      <c r="H1503" s="28" t="s">
        <v>52</v>
      </c>
      <c r="I1503" s="29" t="s">
        <v>53</v>
      </c>
      <c r="J1503" s="29" t="s">
        <v>54</v>
      </c>
      <c r="K1503" s="29" t="s">
        <v>3</v>
      </c>
    </row>
    <row r="1504" spans="2:11" ht="36" customHeight="1" x14ac:dyDescent="0.2">
      <c r="B1504" s="33" t="s">
        <v>850</v>
      </c>
      <c r="C1504" s="35" t="s">
        <v>381</v>
      </c>
      <c r="D1504" s="33" t="s">
        <v>72</v>
      </c>
      <c r="E1504" s="33" t="s">
        <v>382</v>
      </c>
      <c r="F1504" s="399" t="s">
        <v>1139</v>
      </c>
      <c r="G1504" s="399"/>
      <c r="H1504" s="34" t="s">
        <v>122</v>
      </c>
      <c r="I1504" s="70">
        <v>1</v>
      </c>
      <c r="J1504" s="36">
        <v>10.29</v>
      </c>
      <c r="K1504" s="36">
        <v>10.29</v>
      </c>
    </row>
    <row r="1505" spans="2:11" ht="24" customHeight="1" x14ac:dyDescent="0.2">
      <c r="B1505" s="71" t="s">
        <v>852</v>
      </c>
      <c r="C1505" s="72" t="s">
        <v>1144</v>
      </c>
      <c r="D1505" s="71" t="s">
        <v>72</v>
      </c>
      <c r="E1505" s="71" t="s">
        <v>1145</v>
      </c>
      <c r="F1505" s="400" t="s">
        <v>855</v>
      </c>
      <c r="G1505" s="400"/>
      <c r="H1505" s="73" t="s">
        <v>97</v>
      </c>
      <c r="I1505" s="74">
        <v>3.0000000000000001E-3</v>
      </c>
      <c r="J1505" s="75">
        <v>596.77</v>
      </c>
      <c r="K1505" s="75">
        <v>1.79</v>
      </c>
    </row>
    <row r="1506" spans="2:11" ht="24" customHeight="1" x14ac:dyDescent="0.2">
      <c r="B1506" s="71" t="s">
        <v>852</v>
      </c>
      <c r="C1506" s="72" t="s">
        <v>1142</v>
      </c>
      <c r="D1506" s="71" t="s">
        <v>72</v>
      </c>
      <c r="E1506" s="71" t="s">
        <v>1143</v>
      </c>
      <c r="F1506" s="400" t="s">
        <v>855</v>
      </c>
      <c r="G1506" s="400"/>
      <c r="H1506" s="73" t="s">
        <v>866</v>
      </c>
      <c r="I1506" s="74">
        <v>0.39100000000000001</v>
      </c>
      <c r="J1506" s="75">
        <v>19.64</v>
      </c>
      <c r="K1506" s="75">
        <v>7.67</v>
      </c>
    </row>
    <row r="1507" spans="2:11" ht="24" customHeight="1" x14ac:dyDescent="0.2">
      <c r="B1507" s="71" t="s">
        <v>852</v>
      </c>
      <c r="C1507" s="72" t="s">
        <v>1140</v>
      </c>
      <c r="D1507" s="71" t="s">
        <v>72</v>
      </c>
      <c r="E1507" s="71" t="s">
        <v>1141</v>
      </c>
      <c r="F1507" s="400" t="s">
        <v>855</v>
      </c>
      <c r="G1507" s="400"/>
      <c r="H1507" s="73" t="s">
        <v>866</v>
      </c>
      <c r="I1507" s="74">
        <v>5.5E-2</v>
      </c>
      <c r="J1507" s="75">
        <v>15.2</v>
      </c>
      <c r="K1507" s="75">
        <v>0.83</v>
      </c>
    </row>
    <row r="1508" spans="2:11" x14ac:dyDescent="0.2">
      <c r="B1508" s="76"/>
      <c r="C1508" s="76"/>
      <c r="D1508" s="76"/>
      <c r="E1508" s="76"/>
      <c r="F1508" s="76" t="s">
        <v>858</v>
      </c>
      <c r="G1508" s="77">
        <v>3.1838252382059027</v>
      </c>
      <c r="H1508" s="76" t="s">
        <v>859</v>
      </c>
      <c r="I1508" s="77">
        <v>3.67</v>
      </c>
      <c r="J1508" s="76" t="s">
        <v>860</v>
      </c>
      <c r="K1508" s="77">
        <v>6.85</v>
      </c>
    </row>
    <row r="1509" spans="2:11" ht="30" customHeight="1" thickBot="1" x14ac:dyDescent="0.25">
      <c r="B1509" s="37"/>
      <c r="C1509" s="37"/>
      <c r="D1509" s="37"/>
      <c r="E1509" s="37"/>
      <c r="F1509" s="37"/>
      <c r="G1509" s="37"/>
      <c r="H1509" s="37" t="s">
        <v>861</v>
      </c>
      <c r="I1509" s="78">
        <v>315</v>
      </c>
      <c r="J1509" s="37" t="s">
        <v>862</v>
      </c>
      <c r="K1509" s="38">
        <v>3241.35</v>
      </c>
    </row>
    <row r="1510" spans="2:11" ht="0.95" customHeight="1" thickTop="1" x14ac:dyDescent="0.2">
      <c r="B1510" s="79"/>
      <c r="C1510" s="79"/>
      <c r="D1510" s="79"/>
      <c r="E1510" s="79"/>
      <c r="F1510" s="79"/>
      <c r="G1510" s="79"/>
      <c r="H1510" s="79"/>
      <c r="I1510" s="79"/>
      <c r="J1510" s="79"/>
      <c r="K1510" s="79"/>
    </row>
    <row r="1511" spans="2:11" ht="24" customHeight="1" x14ac:dyDescent="0.2">
      <c r="B1511" s="30" t="s">
        <v>590</v>
      </c>
      <c r="C1511" s="30"/>
      <c r="D1511" s="30"/>
      <c r="E1511" s="30" t="s">
        <v>591</v>
      </c>
      <c r="F1511" s="30"/>
      <c r="G1511" s="397"/>
      <c r="H1511" s="397"/>
      <c r="I1511" s="31"/>
      <c r="J1511" s="30"/>
      <c r="K1511" s="32">
        <v>888.35</v>
      </c>
    </row>
    <row r="1512" spans="2:11" ht="18" customHeight="1" x14ac:dyDescent="0.2">
      <c r="B1512" s="27" t="s">
        <v>592</v>
      </c>
      <c r="C1512" s="29" t="s">
        <v>50</v>
      </c>
      <c r="D1512" s="27" t="s">
        <v>51</v>
      </c>
      <c r="E1512" s="27" t="s">
        <v>2</v>
      </c>
      <c r="F1512" s="398" t="s">
        <v>849</v>
      </c>
      <c r="G1512" s="398"/>
      <c r="H1512" s="28" t="s">
        <v>52</v>
      </c>
      <c r="I1512" s="29" t="s">
        <v>53</v>
      </c>
      <c r="J1512" s="29" t="s">
        <v>54</v>
      </c>
      <c r="K1512" s="29" t="s">
        <v>3</v>
      </c>
    </row>
    <row r="1513" spans="2:11" ht="24" customHeight="1" x14ac:dyDescent="0.2">
      <c r="B1513" s="33" t="s">
        <v>850</v>
      </c>
      <c r="C1513" s="35" t="s">
        <v>372</v>
      </c>
      <c r="D1513" s="33" t="s">
        <v>72</v>
      </c>
      <c r="E1513" s="33" t="s">
        <v>373</v>
      </c>
      <c r="F1513" s="399" t="s">
        <v>925</v>
      </c>
      <c r="G1513" s="399"/>
      <c r="H1513" s="34" t="s">
        <v>97</v>
      </c>
      <c r="I1513" s="70">
        <v>1</v>
      </c>
      <c r="J1513" s="36">
        <v>67.010000000000005</v>
      </c>
      <c r="K1513" s="36">
        <v>67.010000000000005</v>
      </c>
    </row>
    <row r="1514" spans="2:11" ht="24" customHeight="1" x14ac:dyDescent="0.2">
      <c r="B1514" s="71" t="s">
        <v>852</v>
      </c>
      <c r="C1514" s="72" t="s">
        <v>896</v>
      </c>
      <c r="D1514" s="71" t="s">
        <v>72</v>
      </c>
      <c r="E1514" s="71" t="s">
        <v>897</v>
      </c>
      <c r="F1514" s="400" t="s">
        <v>855</v>
      </c>
      <c r="G1514" s="400"/>
      <c r="H1514" s="73" t="s">
        <v>866</v>
      </c>
      <c r="I1514" s="74">
        <v>3.956</v>
      </c>
      <c r="J1514" s="75">
        <v>16.940000000000001</v>
      </c>
      <c r="K1514" s="75">
        <v>67.010000000000005</v>
      </c>
    </row>
    <row r="1515" spans="2:11" x14ac:dyDescent="0.2">
      <c r="B1515" s="76"/>
      <c r="C1515" s="76"/>
      <c r="D1515" s="76"/>
      <c r="E1515" s="76"/>
      <c r="F1515" s="76" t="s">
        <v>858</v>
      </c>
      <c r="G1515" s="77">
        <v>22.449453869393448</v>
      </c>
      <c r="H1515" s="76" t="s">
        <v>859</v>
      </c>
      <c r="I1515" s="77">
        <v>25.85</v>
      </c>
      <c r="J1515" s="76" t="s">
        <v>860</v>
      </c>
      <c r="K1515" s="77">
        <v>48.3</v>
      </c>
    </row>
    <row r="1516" spans="2:11" ht="30" customHeight="1" thickBot="1" x14ac:dyDescent="0.25">
      <c r="B1516" s="37"/>
      <c r="C1516" s="37"/>
      <c r="D1516" s="37"/>
      <c r="E1516" s="37"/>
      <c r="F1516" s="37"/>
      <c r="G1516" s="37"/>
      <c r="H1516" s="37" t="s">
        <v>861</v>
      </c>
      <c r="I1516" s="78">
        <v>10.51</v>
      </c>
      <c r="J1516" s="37" t="s">
        <v>862</v>
      </c>
      <c r="K1516" s="38">
        <v>704.27</v>
      </c>
    </row>
    <row r="1517" spans="2:11" ht="0.95" customHeight="1" thickTop="1" x14ac:dyDescent="0.2">
      <c r="B1517" s="79"/>
      <c r="C1517" s="79"/>
      <c r="D1517" s="79"/>
      <c r="E1517" s="79"/>
      <c r="F1517" s="79"/>
      <c r="G1517" s="79"/>
      <c r="H1517" s="79"/>
      <c r="I1517" s="79"/>
      <c r="J1517" s="79"/>
      <c r="K1517" s="79"/>
    </row>
    <row r="1518" spans="2:11" ht="18" customHeight="1" x14ac:dyDescent="0.2">
      <c r="B1518" s="27" t="s">
        <v>593</v>
      </c>
      <c r="C1518" s="29" t="s">
        <v>50</v>
      </c>
      <c r="D1518" s="27" t="s">
        <v>51</v>
      </c>
      <c r="E1518" s="27" t="s">
        <v>2</v>
      </c>
      <c r="F1518" s="398" t="s">
        <v>849</v>
      </c>
      <c r="G1518" s="398"/>
      <c r="H1518" s="28" t="s">
        <v>52</v>
      </c>
      <c r="I1518" s="29" t="s">
        <v>53</v>
      </c>
      <c r="J1518" s="29" t="s">
        <v>54</v>
      </c>
      <c r="K1518" s="29" t="s">
        <v>3</v>
      </c>
    </row>
    <row r="1519" spans="2:11" ht="24" customHeight="1" x14ac:dyDescent="0.2">
      <c r="B1519" s="33" t="s">
        <v>850</v>
      </c>
      <c r="C1519" s="35" t="s">
        <v>160</v>
      </c>
      <c r="D1519" s="33" t="s">
        <v>72</v>
      </c>
      <c r="E1519" s="33" t="s">
        <v>161</v>
      </c>
      <c r="F1519" s="399" t="s">
        <v>925</v>
      </c>
      <c r="G1519" s="399"/>
      <c r="H1519" s="34" t="s">
        <v>97</v>
      </c>
      <c r="I1519" s="70">
        <v>1</v>
      </c>
      <c r="J1519" s="36">
        <v>25.71</v>
      </c>
      <c r="K1519" s="36">
        <v>25.71</v>
      </c>
    </row>
    <row r="1520" spans="2:11" ht="36" customHeight="1" x14ac:dyDescent="0.2">
      <c r="B1520" s="71" t="s">
        <v>852</v>
      </c>
      <c r="C1520" s="72" t="s">
        <v>937</v>
      </c>
      <c r="D1520" s="71" t="s">
        <v>72</v>
      </c>
      <c r="E1520" s="71" t="s">
        <v>938</v>
      </c>
      <c r="F1520" s="400" t="s">
        <v>872</v>
      </c>
      <c r="G1520" s="400"/>
      <c r="H1520" s="73" t="s">
        <v>876</v>
      </c>
      <c r="I1520" s="74">
        <v>0.27400000000000002</v>
      </c>
      <c r="J1520" s="75">
        <v>27.86</v>
      </c>
      <c r="K1520" s="75">
        <v>7.63</v>
      </c>
    </row>
    <row r="1521" spans="2:11" ht="36" customHeight="1" x14ac:dyDescent="0.2">
      <c r="B1521" s="71" t="s">
        <v>852</v>
      </c>
      <c r="C1521" s="72" t="s">
        <v>939</v>
      </c>
      <c r="D1521" s="71" t="s">
        <v>72</v>
      </c>
      <c r="E1521" s="71" t="s">
        <v>940</v>
      </c>
      <c r="F1521" s="400" t="s">
        <v>872</v>
      </c>
      <c r="G1521" s="400"/>
      <c r="H1521" s="73" t="s">
        <v>873</v>
      </c>
      <c r="I1521" s="74">
        <v>0.254</v>
      </c>
      <c r="J1521" s="75">
        <v>22.81</v>
      </c>
      <c r="K1521" s="75">
        <v>5.79</v>
      </c>
    </row>
    <row r="1522" spans="2:11" ht="24" customHeight="1" x14ac:dyDescent="0.2">
      <c r="B1522" s="71" t="s">
        <v>852</v>
      </c>
      <c r="C1522" s="72" t="s">
        <v>945</v>
      </c>
      <c r="D1522" s="71" t="s">
        <v>72</v>
      </c>
      <c r="E1522" s="71" t="s">
        <v>946</v>
      </c>
      <c r="F1522" s="400" t="s">
        <v>925</v>
      </c>
      <c r="G1522" s="400"/>
      <c r="H1522" s="73" t="s">
        <v>97</v>
      </c>
      <c r="I1522" s="74">
        <v>1</v>
      </c>
      <c r="J1522" s="75">
        <v>1.28</v>
      </c>
      <c r="K1522" s="75">
        <v>1.28</v>
      </c>
    </row>
    <row r="1523" spans="2:11" ht="24" customHeight="1" x14ac:dyDescent="0.2">
      <c r="B1523" s="71" t="s">
        <v>852</v>
      </c>
      <c r="C1523" s="72" t="s">
        <v>896</v>
      </c>
      <c r="D1523" s="71" t="s">
        <v>72</v>
      </c>
      <c r="E1523" s="71" t="s">
        <v>897</v>
      </c>
      <c r="F1523" s="400" t="s">
        <v>855</v>
      </c>
      <c r="G1523" s="400"/>
      <c r="H1523" s="73" t="s">
        <v>866</v>
      </c>
      <c r="I1523" s="74">
        <v>0.65</v>
      </c>
      <c r="J1523" s="75">
        <v>16.940000000000001</v>
      </c>
      <c r="K1523" s="75">
        <v>11.01</v>
      </c>
    </row>
    <row r="1524" spans="2:11" x14ac:dyDescent="0.2">
      <c r="B1524" s="76"/>
      <c r="C1524" s="76"/>
      <c r="D1524" s="76"/>
      <c r="E1524" s="76"/>
      <c r="F1524" s="76" t="s">
        <v>858</v>
      </c>
      <c r="G1524" s="77">
        <v>8.2361143388333726</v>
      </c>
      <c r="H1524" s="76" t="s">
        <v>859</v>
      </c>
      <c r="I1524" s="77">
        <v>9.48</v>
      </c>
      <c r="J1524" s="76" t="s">
        <v>860</v>
      </c>
      <c r="K1524" s="77">
        <v>17.72</v>
      </c>
    </row>
    <row r="1525" spans="2:11" ht="30" customHeight="1" thickBot="1" x14ac:dyDescent="0.25">
      <c r="B1525" s="37"/>
      <c r="C1525" s="37"/>
      <c r="D1525" s="37"/>
      <c r="E1525" s="37"/>
      <c r="F1525" s="37"/>
      <c r="G1525" s="37"/>
      <c r="H1525" s="37" t="s">
        <v>861</v>
      </c>
      <c r="I1525" s="78">
        <v>7.16</v>
      </c>
      <c r="J1525" s="37" t="s">
        <v>862</v>
      </c>
      <c r="K1525" s="38">
        <v>184.08</v>
      </c>
    </row>
    <row r="1526" spans="2:11" ht="0.95" customHeight="1" thickTop="1" x14ac:dyDescent="0.2">
      <c r="B1526" s="79"/>
      <c r="C1526" s="79"/>
      <c r="D1526" s="79"/>
      <c r="E1526" s="79"/>
      <c r="F1526" s="79"/>
      <c r="G1526" s="79"/>
      <c r="H1526" s="79"/>
      <c r="I1526" s="79"/>
      <c r="J1526" s="79"/>
      <c r="K1526" s="79"/>
    </row>
    <row r="1527" spans="2:11" ht="24" customHeight="1" x14ac:dyDescent="0.2">
      <c r="B1527" s="30" t="s">
        <v>594</v>
      </c>
      <c r="C1527" s="30"/>
      <c r="D1527" s="30"/>
      <c r="E1527" s="30" t="s">
        <v>595</v>
      </c>
      <c r="F1527" s="30"/>
      <c r="G1527" s="397"/>
      <c r="H1527" s="397"/>
      <c r="I1527" s="31"/>
      <c r="J1527" s="30"/>
      <c r="K1527" s="32">
        <v>8203.07</v>
      </c>
    </row>
    <row r="1528" spans="2:11" ht="18" customHeight="1" x14ac:dyDescent="0.2">
      <c r="B1528" s="27" t="s">
        <v>596</v>
      </c>
      <c r="C1528" s="29" t="s">
        <v>50</v>
      </c>
      <c r="D1528" s="27" t="s">
        <v>51</v>
      </c>
      <c r="E1528" s="27" t="s">
        <v>2</v>
      </c>
      <c r="F1528" s="398" t="s">
        <v>849</v>
      </c>
      <c r="G1528" s="398"/>
      <c r="H1528" s="28" t="s">
        <v>52</v>
      </c>
      <c r="I1528" s="29" t="s">
        <v>53</v>
      </c>
      <c r="J1528" s="29" t="s">
        <v>54</v>
      </c>
      <c r="K1528" s="29" t="s">
        <v>3</v>
      </c>
    </row>
    <row r="1529" spans="2:11" ht="36" customHeight="1" x14ac:dyDescent="0.2">
      <c r="B1529" s="33" t="s">
        <v>850</v>
      </c>
      <c r="C1529" s="35" t="s">
        <v>597</v>
      </c>
      <c r="D1529" s="33" t="s">
        <v>72</v>
      </c>
      <c r="E1529" s="33" t="s">
        <v>598</v>
      </c>
      <c r="F1529" s="399" t="s">
        <v>1346</v>
      </c>
      <c r="G1529" s="399"/>
      <c r="H1529" s="34" t="s">
        <v>122</v>
      </c>
      <c r="I1529" s="70">
        <v>1</v>
      </c>
      <c r="J1529" s="36">
        <v>7.84</v>
      </c>
      <c r="K1529" s="36">
        <v>7.84</v>
      </c>
    </row>
    <row r="1530" spans="2:11" ht="24" customHeight="1" x14ac:dyDescent="0.2">
      <c r="B1530" s="71" t="s">
        <v>852</v>
      </c>
      <c r="C1530" s="72" t="s">
        <v>917</v>
      </c>
      <c r="D1530" s="71" t="s">
        <v>72</v>
      </c>
      <c r="E1530" s="71" t="s">
        <v>918</v>
      </c>
      <c r="F1530" s="400" t="s">
        <v>855</v>
      </c>
      <c r="G1530" s="400"/>
      <c r="H1530" s="73" t="s">
        <v>866</v>
      </c>
      <c r="I1530" s="74">
        <v>0.14399999999999999</v>
      </c>
      <c r="J1530" s="75">
        <v>21.08</v>
      </c>
      <c r="K1530" s="75">
        <v>3.03</v>
      </c>
    </row>
    <row r="1531" spans="2:11" ht="24" customHeight="1" x14ac:dyDescent="0.2">
      <c r="B1531" s="71" t="s">
        <v>852</v>
      </c>
      <c r="C1531" s="72" t="s">
        <v>1344</v>
      </c>
      <c r="D1531" s="71" t="s">
        <v>72</v>
      </c>
      <c r="E1531" s="71" t="s">
        <v>1345</v>
      </c>
      <c r="F1531" s="400" t="s">
        <v>855</v>
      </c>
      <c r="G1531" s="400"/>
      <c r="H1531" s="73" t="s">
        <v>866</v>
      </c>
      <c r="I1531" s="74">
        <v>0.14399999999999999</v>
      </c>
      <c r="J1531" s="75">
        <v>16.25</v>
      </c>
      <c r="K1531" s="75">
        <v>2.34</v>
      </c>
    </row>
    <row r="1532" spans="2:11" ht="24" customHeight="1" x14ac:dyDescent="0.2">
      <c r="B1532" s="80" t="s">
        <v>884</v>
      </c>
      <c r="C1532" s="81" t="s">
        <v>1347</v>
      </c>
      <c r="D1532" s="80" t="s">
        <v>72</v>
      </c>
      <c r="E1532" s="80" t="s">
        <v>1348</v>
      </c>
      <c r="F1532" s="401" t="s">
        <v>887</v>
      </c>
      <c r="G1532" s="401"/>
      <c r="H1532" s="82" t="s">
        <v>122</v>
      </c>
      <c r="I1532" s="83">
        <v>1.0169999999999999</v>
      </c>
      <c r="J1532" s="84">
        <v>2.4300000000000002</v>
      </c>
      <c r="K1532" s="84">
        <v>2.4700000000000002</v>
      </c>
    </row>
    <row r="1533" spans="2:11" x14ac:dyDescent="0.2">
      <c r="B1533" s="76"/>
      <c r="C1533" s="76"/>
      <c r="D1533" s="76"/>
      <c r="E1533" s="76"/>
      <c r="F1533" s="76" t="s">
        <v>858</v>
      </c>
      <c r="G1533" s="77">
        <v>1.8498721821984663</v>
      </c>
      <c r="H1533" s="76" t="s">
        <v>859</v>
      </c>
      <c r="I1533" s="77">
        <v>2.13</v>
      </c>
      <c r="J1533" s="76" t="s">
        <v>860</v>
      </c>
      <c r="K1533" s="77">
        <v>3.98</v>
      </c>
    </row>
    <row r="1534" spans="2:11" ht="30" customHeight="1" thickBot="1" x14ac:dyDescent="0.25">
      <c r="B1534" s="37"/>
      <c r="C1534" s="37"/>
      <c r="D1534" s="37"/>
      <c r="E1534" s="37"/>
      <c r="F1534" s="37"/>
      <c r="G1534" s="37"/>
      <c r="H1534" s="37" t="s">
        <v>861</v>
      </c>
      <c r="I1534" s="78">
        <v>335.4</v>
      </c>
      <c r="J1534" s="37" t="s">
        <v>862</v>
      </c>
      <c r="K1534" s="38">
        <v>2629.53</v>
      </c>
    </row>
    <row r="1535" spans="2:11" ht="0.95" customHeight="1" thickTop="1" x14ac:dyDescent="0.2">
      <c r="B1535" s="79"/>
      <c r="C1535" s="79"/>
      <c r="D1535" s="79"/>
      <c r="E1535" s="79"/>
      <c r="F1535" s="79"/>
      <c r="G1535" s="79"/>
      <c r="H1535" s="79"/>
      <c r="I1535" s="79"/>
      <c r="J1535" s="79"/>
      <c r="K1535" s="79"/>
    </row>
    <row r="1536" spans="2:11" ht="18" customHeight="1" x14ac:dyDescent="0.2">
      <c r="B1536" s="27" t="s">
        <v>599</v>
      </c>
      <c r="C1536" s="29" t="s">
        <v>50</v>
      </c>
      <c r="D1536" s="27" t="s">
        <v>51</v>
      </c>
      <c r="E1536" s="27" t="s">
        <v>2</v>
      </c>
      <c r="F1536" s="398" t="s">
        <v>849</v>
      </c>
      <c r="G1536" s="398"/>
      <c r="H1536" s="28" t="s">
        <v>52</v>
      </c>
      <c r="I1536" s="29" t="s">
        <v>53</v>
      </c>
      <c r="J1536" s="29" t="s">
        <v>54</v>
      </c>
      <c r="K1536" s="29" t="s">
        <v>3</v>
      </c>
    </row>
    <row r="1537" spans="2:11" ht="36" customHeight="1" x14ac:dyDescent="0.2">
      <c r="B1537" s="33" t="s">
        <v>850</v>
      </c>
      <c r="C1537" s="35" t="s">
        <v>600</v>
      </c>
      <c r="D1537" s="33" t="s">
        <v>72</v>
      </c>
      <c r="E1537" s="33" t="s">
        <v>601</v>
      </c>
      <c r="F1537" s="399" t="s">
        <v>1346</v>
      </c>
      <c r="G1537" s="399"/>
      <c r="H1537" s="34" t="s">
        <v>122</v>
      </c>
      <c r="I1537" s="70">
        <v>1</v>
      </c>
      <c r="J1537" s="36">
        <v>10.86</v>
      </c>
      <c r="K1537" s="36">
        <v>10.86</v>
      </c>
    </row>
    <row r="1538" spans="2:11" ht="24" customHeight="1" x14ac:dyDescent="0.2">
      <c r="B1538" s="71" t="s">
        <v>852</v>
      </c>
      <c r="C1538" s="72" t="s">
        <v>917</v>
      </c>
      <c r="D1538" s="71" t="s">
        <v>72</v>
      </c>
      <c r="E1538" s="71" t="s">
        <v>918</v>
      </c>
      <c r="F1538" s="400" t="s">
        <v>855</v>
      </c>
      <c r="G1538" s="400"/>
      <c r="H1538" s="73" t="s">
        <v>866</v>
      </c>
      <c r="I1538" s="74">
        <v>0.16400000000000001</v>
      </c>
      <c r="J1538" s="75">
        <v>21.08</v>
      </c>
      <c r="K1538" s="75">
        <v>3.45</v>
      </c>
    </row>
    <row r="1539" spans="2:11" ht="24" customHeight="1" x14ac:dyDescent="0.2">
      <c r="B1539" s="71" t="s">
        <v>852</v>
      </c>
      <c r="C1539" s="72" t="s">
        <v>1344</v>
      </c>
      <c r="D1539" s="71" t="s">
        <v>72</v>
      </c>
      <c r="E1539" s="71" t="s">
        <v>1345</v>
      </c>
      <c r="F1539" s="400" t="s">
        <v>855</v>
      </c>
      <c r="G1539" s="400"/>
      <c r="H1539" s="73" t="s">
        <v>866</v>
      </c>
      <c r="I1539" s="74">
        <v>0.16400000000000001</v>
      </c>
      <c r="J1539" s="75">
        <v>16.25</v>
      </c>
      <c r="K1539" s="75">
        <v>2.66</v>
      </c>
    </row>
    <row r="1540" spans="2:11" ht="24" customHeight="1" x14ac:dyDescent="0.2">
      <c r="B1540" s="80" t="s">
        <v>884</v>
      </c>
      <c r="C1540" s="81" t="s">
        <v>1349</v>
      </c>
      <c r="D1540" s="80" t="s">
        <v>72</v>
      </c>
      <c r="E1540" s="80" t="s">
        <v>1350</v>
      </c>
      <c r="F1540" s="401" t="s">
        <v>887</v>
      </c>
      <c r="G1540" s="401"/>
      <c r="H1540" s="82" t="s">
        <v>122</v>
      </c>
      <c r="I1540" s="83">
        <v>1.0169999999999999</v>
      </c>
      <c r="J1540" s="84">
        <v>4.68</v>
      </c>
      <c r="K1540" s="84">
        <v>4.75</v>
      </c>
    </row>
    <row r="1541" spans="2:11" x14ac:dyDescent="0.2">
      <c r="B1541" s="76"/>
      <c r="C1541" s="76"/>
      <c r="D1541" s="76"/>
      <c r="E1541" s="76"/>
      <c r="F1541" s="76" t="s">
        <v>858</v>
      </c>
      <c r="G1541" s="77">
        <v>2.1055077852660933</v>
      </c>
      <c r="H1541" s="76" t="s">
        <v>859</v>
      </c>
      <c r="I1541" s="77">
        <v>2.42</v>
      </c>
      <c r="J1541" s="76" t="s">
        <v>860</v>
      </c>
      <c r="K1541" s="77">
        <v>4.53</v>
      </c>
    </row>
    <row r="1542" spans="2:11" ht="30" customHeight="1" thickBot="1" x14ac:dyDescent="0.25">
      <c r="B1542" s="37"/>
      <c r="C1542" s="37"/>
      <c r="D1542" s="37"/>
      <c r="E1542" s="37"/>
      <c r="F1542" s="37"/>
      <c r="G1542" s="37"/>
      <c r="H1542" s="37" t="s">
        <v>861</v>
      </c>
      <c r="I1542" s="78">
        <v>159.88</v>
      </c>
      <c r="J1542" s="37" t="s">
        <v>862</v>
      </c>
      <c r="K1542" s="38">
        <v>1736.29</v>
      </c>
    </row>
    <row r="1543" spans="2:11" ht="0.95" customHeight="1" thickTop="1" x14ac:dyDescent="0.2">
      <c r="B1543" s="79"/>
      <c r="C1543" s="79"/>
      <c r="D1543" s="79"/>
      <c r="E1543" s="79"/>
      <c r="F1543" s="79"/>
      <c r="G1543" s="79"/>
      <c r="H1543" s="79"/>
      <c r="I1543" s="79"/>
      <c r="J1543" s="79"/>
      <c r="K1543" s="79"/>
    </row>
    <row r="1544" spans="2:11" ht="18" customHeight="1" x14ac:dyDescent="0.2">
      <c r="B1544" s="27" t="s">
        <v>602</v>
      </c>
      <c r="C1544" s="29" t="s">
        <v>50</v>
      </c>
      <c r="D1544" s="27" t="s">
        <v>51</v>
      </c>
      <c r="E1544" s="27" t="s">
        <v>2</v>
      </c>
      <c r="F1544" s="398" t="s">
        <v>849</v>
      </c>
      <c r="G1544" s="398"/>
      <c r="H1544" s="28" t="s">
        <v>52</v>
      </c>
      <c r="I1544" s="29" t="s">
        <v>53</v>
      </c>
      <c r="J1544" s="29" t="s">
        <v>54</v>
      </c>
      <c r="K1544" s="29" t="s">
        <v>3</v>
      </c>
    </row>
    <row r="1545" spans="2:11" ht="36" customHeight="1" x14ac:dyDescent="0.2">
      <c r="B1545" s="33" t="s">
        <v>850</v>
      </c>
      <c r="C1545" s="35" t="s">
        <v>603</v>
      </c>
      <c r="D1545" s="33" t="s">
        <v>72</v>
      </c>
      <c r="E1545" s="33" t="s">
        <v>604</v>
      </c>
      <c r="F1545" s="399" t="s">
        <v>1346</v>
      </c>
      <c r="G1545" s="399"/>
      <c r="H1545" s="34" t="s">
        <v>122</v>
      </c>
      <c r="I1545" s="70">
        <v>1</v>
      </c>
      <c r="J1545" s="36">
        <v>10.23</v>
      </c>
      <c r="K1545" s="36">
        <v>10.23</v>
      </c>
    </row>
    <row r="1546" spans="2:11" ht="24" customHeight="1" x14ac:dyDescent="0.2">
      <c r="B1546" s="71" t="s">
        <v>852</v>
      </c>
      <c r="C1546" s="72" t="s">
        <v>1344</v>
      </c>
      <c r="D1546" s="71" t="s">
        <v>72</v>
      </c>
      <c r="E1546" s="71" t="s">
        <v>1345</v>
      </c>
      <c r="F1546" s="400" t="s">
        <v>855</v>
      </c>
      <c r="G1546" s="400"/>
      <c r="H1546" s="73" t="s">
        <v>866</v>
      </c>
      <c r="I1546" s="74">
        <v>0.188</v>
      </c>
      <c r="J1546" s="75">
        <v>16.25</v>
      </c>
      <c r="K1546" s="75">
        <v>3.05</v>
      </c>
    </row>
    <row r="1547" spans="2:11" ht="24" customHeight="1" x14ac:dyDescent="0.2">
      <c r="B1547" s="71" t="s">
        <v>852</v>
      </c>
      <c r="C1547" s="72" t="s">
        <v>917</v>
      </c>
      <c r="D1547" s="71" t="s">
        <v>72</v>
      </c>
      <c r="E1547" s="71" t="s">
        <v>918</v>
      </c>
      <c r="F1547" s="400" t="s">
        <v>855</v>
      </c>
      <c r="G1547" s="400"/>
      <c r="H1547" s="73" t="s">
        <v>866</v>
      </c>
      <c r="I1547" s="74">
        <v>0.188</v>
      </c>
      <c r="J1547" s="75">
        <v>21.08</v>
      </c>
      <c r="K1547" s="75">
        <v>3.96</v>
      </c>
    </row>
    <row r="1548" spans="2:11" ht="36" customHeight="1" x14ac:dyDescent="0.2">
      <c r="B1548" s="80" t="s">
        <v>884</v>
      </c>
      <c r="C1548" s="81" t="s">
        <v>1351</v>
      </c>
      <c r="D1548" s="80" t="s">
        <v>72</v>
      </c>
      <c r="E1548" s="80" t="s">
        <v>1352</v>
      </c>
      <c r="F1548" s="401" t="s">
        <v>887</v>
      </c>
      <c r="G1548" s="401"/>
      <c r="H1548" s="82" t="s">
        <v>122</v>
      </c>
      <c r="I1548" s="83">
        <v>1.0169999999999999</v>
      </c>
      <c r="J1548" s="84">
        <v>3.17</v>
      </c>
      <c r="K1548" s="84">
        <v>3.22</v>
      </c>
    </row>
    <row r="1549" spans="2:11" x14ac:dyDescent="0.2">
      <c r="B1549" s="76"/>
      <c r="C1549" s="76"/>
      <c r="D1549" s="76"/>
      <c r="E1549" s="76"/>
      <c r="F1549" s="76" t="s">
        <v>858</v>
      </c>
      <c r="G1549" s="77">
        <v>2.416918429003021</v>
      </c>
      <c r="H1549" s="76" t="s">
        <v>859</v>
      </c>
      <c r="I1549" s="77">
        <v>2.78</v>
      </c>
      <c r="J1549" s="76" t="s">
        <v>860</v>
      </c>
      <c r="K1549" s="77">
        <v>5.2</v>
      </c>
    </row>
    <row r="1550" spans="2:11" ht="30" customHeight="1" thickBot="1" x14ac:dyDescent="0.25">
      <c r="B1550" s="37"/>
      <c r="C1550" s="37"/>
      <c r="D1550" s="37"/>
      <c r="E1550" s="37"/>
      <c r="F1550" s="37"/>
      <c r="G1550" s="37"/>
      <c r="H1550" s="37" t="s">
        <v>861</v>
      </c>
      <c r="I1550" s="78">
        <v>42.8</v>
      </c>
      <c r="J1550" s="37" t="s">
        <v>862</v>
      </c>
      <c r="K1550" s="38">
        <v>437.84</v>
      </c>
    </row>
    <row r="1551" spans="2:11" ht="0.95" customHeight="1" thickTop="1" x14ac:dyDescent="0.2">
      <c r="B1551" s="79"/>
      <c r="C1551" s="79"/>
      <c r="D1551" s="79"/>
      <c r="E1551" s="79"/>
      <c r="F1551" s="79"/>
      <c r="G1551" s="79"/>
      <c r="H1551" s="79"/>
      <c r="I1551" s="79"/>
      <c r="J1551" s="79"/>
      <c r="K1551" s="79"/>
    </row>
    <row r="1552" spans="2:11" ht="18" customHeight="1" x14ac:dyDescent="0.2">
      <c r="B1552" s="27" t="s">
        <v>605</v>
      </c>
      <c r="C1552" s="29" t="s">
        <v>50</v>
      </c>
      <c r="D1552" s="27" t="s">
        <v>51</v>
      </c>
      <c r="E1552" s="27" t="s">
        <v>2</v>
      </c>
      <c r="F1552" s="398" t="s">
        <v>849</v>
      </c>
      <c r="G1552" s="398"/>
      <c r="H1552" s="28" t="s">
        <v>52</v>
      </c>
      <c r="I1552" s="29" t="s">
        <v>53</v>
      </c>
      <c r="J1552" s="29" t="s">
        <v>54</v>
      </c>
      <c r="K1552" s="29" t="s">
        <v>3</v>
      </c>
    </row>
    <row r="1553" spans="2:11" ht="24" customHeight="1" x14ac:dyDescent="0.2">
      <c r="B1553" s="33" t="s">
        <v>850</v>
      </c>
      <c r="C1553" s="35" t="s">
        <v>606</v>
      </c>
      <c r="D1553" s="33" t="s">
        <v>72</v>
      </c>
      <c r="E1553" s="33" t="s">
        <v>607</v>
      </c>
      <c r="F1553" s="399" t="s">
        <v>1346</v>
      </c>
      <c r="G1553" s="399"/>
      <c r="H1553" s="34" t="s">
        <v>122</v>
      </c>
      <c r="I1553" s="70">
        <v>1</v>
      </c>
      <c r="J1553" s="36">
        <v>6.3</v>
      </c>
      <c r="K1553" s="36">
        <v>6.3</v>
      </c>
    </row>
    <row r="1554" spans="2:11" ht="24" customHeight="1" x14ac:dyDescent="0.2">
      <c r="B1554" s="71" t="s">
        <v>852</v>
      </c>
      <c r="C1554" s="72" t="s">
        <v>917</v>
      </c>
      <c r="D1554" s="71" t="s">
        <v>72</v>
      </c>
      <c r="E1554" s="71" t="s">
        <v>918</v>
      </c>
      <c r="F1554" s="400" t="s">
        <v>855</v>
      </c>
      <c r="G1554" s="400"/>
      <c r="H1554" s="73" t="s">
        <v>866</v>
      </c>
      <c r="I1554" s="74">
        <v>6.2E-2</v>
      </c>
      <c r="J1554" s="75">
        <v>21.08</v>
      </c>
      <c r="K1554" s="75">
        <v>1.3</v>
      </c>
    </row>
    <row r="1555" spans="2:11" ht="24" customHeight="1" x14ac:dyDescent="0.2">
      <c r="B1555" s="71" t="s">
        <v>852</v>
      </c>
      <c r="C1555" s="72" t="s">
        <v>1344</v>
      </c>
      <c r="D1555" s="71" t="s">
        <v>72</v>
      </c>
      <c r="E1555" s="71" t="s">
        <v>1345</v>
      </c>
      <c r="F1555" s="400" t="s">
        <v>855</v>
      </c>
      <c r="G1555" s="400"/>
      <c r="H1555" s="73" t="s">
        <v>866</v>
      </c>
      <c r="I1555" s="74">
        <v>6.2E-2</v>
      </c>
      <c r="J1555" s="75">
        <v>16.25</v>
      </c>
      <c r="K1555" s="75">
        <v>1</v>
      </c>
    </row>
    <row r="1556" spans="2:11" ht="36" customHeight="1" x14ac:dyDescent="0.2">
      <c r="B1556" s="80" t="s">
        <v>884</v>
      </c>
      <c r="C1556" s="81" t="s">
        <v>1353</v>
      </c>
      <c r="D1556" s="80" t="s">
        <v>72</v>
      </c>
      <c r="E1556" s="80" t="s">
        <v>1354</v>
      </c>
      <c r="F1556" s="401" t="s">
        <v>887</v>
      </c>
      <c r="G1556" s="401"/>
      <c r="H1556" s="82" t="s">
        <v>122</v>
      </c>
      <c r="I1556" s="83">
        <v>1.1000000000000001</v>
      </c>
      <c r="J1556" s="84">
        <v>3.64</v>
      </c>
      <c r="K1556" s="84">
        <v>4</v>
      </c>
    </row>
    <row r="1557" spans="2:11" x14ac:dyDescent="0.2">
      <c r="B1557" s="76"/>
      <c r="C1557" s="76"/>
      <c r="D1557" s="76"/>
      <c r="E1557" s="76"/>
      <c r="F1557" s="76" t="s">
        <v>858</v>
      </c>
      <c r="G1557" s="77">
        <v>0.79014640948175696</v>
      </c>
      <c r="H1557" s="76" t="s">
        <v>859</v>
      </c>
      <c r="I1557" s="77">
        <v>0.91</v>
      </c>
      <c r="J1557" s="76" t="s">
        <v>860</v>
      </c>
      <c r="K1557" s="77">
        <v>1.7</v>
      </c>
    </row>
    <row r="1558" spans="2:11" ht="30" customHeight="1" thickBot="1" x14ac:dyDescent="0.25">
      <c r="B1558" s="37"/>
      <c r="C1558" s="37"/>
      <c r="D1558" s="37"/>
      <c r="E1558" s="37"/>
      <c r="F1558" s="37"/>
      <c r="G1558" s="37"/>
      <c r="H1558" s="37" t="s">
        <v>861</v>
      </c>
      <c r="I1558" s="78">
        <v>23.1</v>
      </c>
      <c r="J1558" s="37" t="s">
        <v>862</v>
      </c>
      <c r="K1558" s="38">
        <v>145.53</v>
      </c>
    </row>
    <row r="1559" spans="2:11" ht="0.95" customHeight="1" thickTop="1" x14ac:dyDescent="0.2">
      <c r="B1559" s="79"/>
      <c r="C1559" s="79"/>
      <c r="D1559" s="79"/>
      <c r="E1559" s="79"/>
      <c r="F1559" s="79"/>
      <c r="G1559" s="79"/>
      <c r="H1559" s="79"/>
      <c r="I1559" s="79"/>
      <c r="J1559" s="79"/>
      <c r="K1559" s="79"/>
    </row>
    <row r="1560" spans="2:11" ht="18" customHeight="1" x14ac:dyDescent="0.2">
      <c r="B1560" s="27" t="s">
        <v>608</v>
      </c>
      <c r="C1560" s="29" t="s">
        <v>50</v>
      </c>
      <c r="D1560" s="27" t="s">
        <v>51</v>
      </c>
      <c r="E1560" s="27" t="s">
        <v>2</v>
      </c>
      <c r="F1560" s="398" t="s">
        <v>849</v>
      </c>
      <c r="G1560" s="398"/>
      <c r="H1560" s="28" t="s">
        <v>52</v>
      </c>
      <c r="I1560" s="29" t="s">
        <v>53</v>
      </c>
      <c r="J1560" s="29" t="s">
        <v>54</v>
      </c>
      <c r="K1560" s="29" t="s">
        <v>3</v>
      </c>
    </row>
    <row r="1561" spans="2:11" ht="24" customHeight="1" x14ac:dyDescent="0.2">
      <c r="B1561" s="33" t="s">
        <v>850</v>
      </c>
      <c r="C1561" s="35" t="s">
        <v>609</v>
      </c>
      <c r="D1561" s="33" t="s">
        <v>72</v>
      </c>
      <c r="E1561" s="33" t="s">
        <v>610</v>
      </c>
      <c r="F1561" s="399" t="s">
        <v>1346</v>
      </c>
      <c r="G1561" s="399"/>
      <c r="H1561" s="34" t="s">
        <v>122</v>
      </c>
      <c r="I1561" s="70">
        <v>1</v>
      </c>
      <c r="J1561" s="36">
        <v>9.66</v>
      </c>
      <c r="K1561" s="36">
        <v>9.66</v>
      </c>
    </row>
    <row r="1562" spans="2:11" ht="24" customHeight="1" x14ac:dyDescent="0.2">
      <c r="B1562" s="71" t="s">
        <v>852</v>
      </c>
      <c r="C1562" s="72" t="s">
        <v>1344</v>
      </c>
      <c r="D1562" s="71" t="s">
        <v>72</v>
      </c>
      <c r="E1562" s="71" t="s">
        <v>1345</v>
      </c>
      <c r="F1562" s="400" t="s">
        <v>855</v>
      </c>
      <c r="G1562" s="400"/>
      <c r="H1562" s="73" t="s">
        <v>866</v>
      </c>
      <c r="I1562" s="74">
        <v>0.105</v>
      </c>
      <c r="J1562" s="75">
        <v>16.25</v>
      </c>
      <c r="K1562" s="75">
        <v>1.7</v>
      </c>
    </row>
    <row r="1563" spans="2:11" ht="24" customHeight="1" x14ac:dyDescent="0.2">
      <c r="B1563" s="71" t="s">
        <v>852</v>
      </c>
      <c r="C1563" s="72" t="s">
        <v>917</v>
      </c>
      <c r="D1563" s="71" t="s">
        <v>72</v>
      </c>
      <c r="E1563" s="71" t="s">
        <v>918</v>
      </c>
      <c r="F1563" s="400" t="s">
        <v>855</v>
      </c>
      <c r="G1563" s="400"/>
      <c r="H1563" s="73" t="s">
        <v>866</v>
      </c>
      <c r="I1563" s="74">
        <v>0.105</v>
      </c>
      <c r="J1563" s="75">
        <v>21.08</v>
      </c>
      <c r="K1563" s="75">
        <v>2.21</v>
      </c>
    </row>
    <row r="1564" spans="2:11" ht="36" customHeight="1" x14ac:dyDescent="0.2">
      <c r="B1564" s="80" t="s">
        <v>884</v>
      </c>
      <c r="C1564" s="81" t="s">
        <v>1355</v>
      </c>
      <c r="D1564" s="80" t="s">
        <v>72</v>
      </c>
      <c r="E1564" s="80" t="s">
        <v>1356</v>
      </c>
      <c r="F1564" s="401" t="s">
        <v>887</v>
      </c>
      <c r="G1564" s="401"/>
      <c r="H1564" s="82" t="s">
        <v>122</v>
      </c>
      <c r="I1564" s="83">
        <v>1.1000000000000001</v>
      </c>
      <c r="J1564" s="84">
        <v>5.23</v>
      </c>
      <c r="K1564" s="84">
        <v>5.75</v>
      </c>
    </row>
    <row r="1565" spans="2:11" x14ac:dyDescent="0.2">
      <c r="B1565" s="76"/>
      <c r="C1565" s="76"/>
      <c r="D1565" s="76"/>
      <c r="E1565" s="76"/>
      <c r="F1565" s="76" t="s">
        <v>858</v>
      </c>
      <c r="G1565" s="77">
        <v>1.3478968161747618</v>
      </c>
      <c r="H1565" s="76" t="s">
        <v>859</v>
      </c>
      <c r="I1565" s="77">
        <v>1.55</v>
      </c>
      <c r="J1565" s="76" t="s">
        <v>860</v>
      </c>
      <c r="K1565" s="77">
        <v>2.9</v>
      </c>
    </row>
    <row r="1566" spans="2:11" ht="30" customHeight="1" thickBot="1" x14ac:dyDescent="0.25">
      <c r="B1566" s="37"/>
      <c r="C1566" s="37"/>
      <c r="D1566" s="37"/>
      <c r="E1566" s="37"/>
      <c r="F1566" s="37"/>
      <c r="G1566" s="37"/>
      <c r="H1566" s="37" t="s">
        <v>861</v>
      </c>
      <c r="I1566" s="78">
        <v>20.74</v>
      </c>
      <c r="J1566" s="37" t="s">
        <v>862</v>
      </c>
      <c r="K1566" s="38">
        <v>200.34</v>
      </c>
    </row>
    <row r="1567" spans="2:11" ht="0.95" customHeight="1" thickTop="1" x14ac:dyDescent="0.2">
      <c r="B1567" s="79"/>
      <c r="C1567" s="79"/>
      <c r="D1567" s="79"/>
      <c r="E1567" s="79"/>
      <c r="F1567" s="79"/>
      <c r="G1567" s="79"/>
      <c r="H1567" s="79"/>
      <c r="I1567" s="79"/>
      <c r="J1567" s="79"/>
      <c r="K1567" s="79"/>
    </row>
    <row r="1568" spans="2:11" ht="18" customHeight="1" x14ac:dyDescent="0.2">
      <c r="B1568" s="27" t="s">
        <v>611</v>
      </c>
      <c r="C1568" s="29" t="s">
        <v>50</v>
      </c>
      <c r="D1568" s="27" t="s">
        <v>51</v>
      </c>
      <c r="E1568" s="27" t="s">
        <v>2</v>
      </c>
      <c r="F1568" s="398" t="s">
        <v>849</v>
      </c>
      <c r="G1568" s="398"/>
      <c r="H1568" s="28" t="s">
        <v>52</v>
      </c>
      <c r="I1568" s="29" t="s">
        <v>53</v>
      </c>
      <c r="J1568" s="29" t="s">
        <v>54</v>
      </c>
      <c r="K1568" s="29" t="s">
        <v>3</v>
      </c>
    </row>
    <row r="1569" spans="2:11" ht="24" customHeight="1" x14ac:dyDescent="0.2">
      <c r="B1569" s="33" t="s">
        <v>850</v>
      </c>
      <c r="C1569" s="35" t="s">
        <v>612</v>
      </c>
      <c r="D1569" s="33" t="s">
        <v>59</v>
      </c>
      <c r="E1569" s="33" t="s">
        <v>613</v>
      </c>
      <c r="F1569" s="399" t="s">
        <v>1346</v>
      </c>
      <c r="G1569" s="399"/>
      <c r="H1569" s="34" t="s">
        <v>122</v>
      </c>
      <c r="I1569" s="70">
        <v>1</v>
      </c>
      <c r="J1569" s="36">
        <v>53.25</v>
      </c>
      <c r="K1569" s="36">
        <v>53.25</v>
      </c>
    </row>
    <row r="1570" spans="2:11" ht="24" customHeight="1" x14ac:dyDescent="0.2">
      <c r="B1570" s="71" t="s">
        <v>852</v>
      </c>
      <c r="C1570" s="72" t="s">
        <v>1344</v>
      </c>
      <c r="D1570" s="71" t="s">
        <v>72</v>
      </c>
      <c r="E1570" s="71" t="s">
        <v>1345</v>
      </c>
      <c r="F1570" s="400" t="s">
        <v>855</v>
      </c>
      <c r="G1570" s="400"/>
      <c r="H1570" s="73" t="s">
        <v>866</v>
      </c>
      <c r="I1570" s="74">
        <v>0.154</v>
      </c>
      <c r="J1570" s="75">
        <v>16.25</v>
      </c>
      <c r="K1570" s="75">
        <v>2.5</v>
      </c>
    </row>
    <row r="1571" spans="2:11" ht="24" customHeight="1" x14ac:dyDescent="0.2">
      <c r="B1571" s="71" t="s">
        <v>852</v>
      </c>
      <c r="C1571" s="72" t="s">
        <v>917</v>
      </c>
      <c r="D1571" s="71" t="s">
        <v>72</v>
      </c>
      <c r="E1571" s="71" t="s">
        <v>918</v>
      </c>
      <c r="F1571" s="400" t="s">
        <v>855</v>
      </c>
      <c r="G1571" s="400"/>
      <c r="H1571" s="73" t="s">
        <v>866</v>
      </c>
      <c r="I1571" s="74">
        <v>0.154</v>
      </c>
      <c r="J1571" s="75">
        <v>21.08</v>
      </c>
      <c r="K1571" s="75">
        <v>3.24</v>
      </c>
    </row>
    <row r="1572" spans="2:11" ht="36" customHeight="1" x14ac:dyDescent="0.2">
      <c r="B1572" s="80" t="s">
        <v>884</v>
      </c>
      <c r="C1572" s="81" t="s">
        <v>1357</v>
      </c>
      <c r="D1572" s="80" t="s">
        <v>72</v>
      </c>
      <c r="E1572" s="80" t="s">
        <v>1358</v>
      </c>
      <c r="F1572" s="401" t="s">
        <v>887</v>
      </c>
      <c r="G1572" s="401"/>
      <c r="H1572" s="82" t="s">
        <v>122</v>
      </c>
      <c r="I1572" s="83">
        <v>1</v>
      </c>
      <c r="J1572" s="84">
        <v>47.51</v>
      </c>
      <c r="K1572" s="84">
        <v>47.51</v>
      </c>
    </row>
    <row r="1573" spans="2:11" x14ac:dyDescent="0.2">
      <c r="B1573" s="76"/>
      <c r="C1573" s="76"/>
      <c r="D1573" s="76"/>
      <c r="E1573" s="76"/>
      <c r="F1573" s="76" t="s">
        <v>858</v>
      </c>
      <c r="G1573" s="77">
        <v>1.9800139437601674</v>
      </c>
      <c r="H1573" s="76" t="s">
        <v>859</v>
      </c>
      <c r="I1573" s="77">
        <v>2.2799999999999998</v>
      </c>
      <c r="J1573" s="76" t="s">
        <v>860</v>
      </c>
      <c r="K1573" s="77">
        <v>4.26</v>
      </c>
    </row>
    <row r="1574" spans="2:11" ht="30" customHeight="1" thickBot="1" x14ac:dyDescent="0.25">
      <c r="B1574" s="37"/>
      <c r="C1574" s="37"/>
      <c r="D1574" s="37"/>
      <c r="E1574" s="37"/>
      <c r="F1574" s="37"/>
      <c r="G1574" s="37"/>
      <c r="H1574" s="37" t="s">
        <v>861</v>
      </c>
      <c r="I1574" s="78">
        <v>21.58</v>
      </c>
      <c r="J1574" s="37" t="s">
        <v>862</v>
      </c>
      <c r="K1574" s="38">
        <v>1149.1300000000001</v>
      </c>
    </row>
    <row r="1575" spans="2:11" ht="0.95" customHeight="1" thickTop="1" x14ac:dyDescent="0.2">
      <c r="B1575" s="79"/>
      <c r="C1575" s="79"/>
      <c r="D1575" s="79"/>
      <c r="E1575" s="79"/>
      <c r="F1575" s="79"/>
      <c r="G1575" s="79"/>
      <c r="H1575" s="79"/>
      <c r="I1575" s="79"/>
      <c r="J1575" s="79"/>
      <c r="K1575" s="79"/>
    </row>
    <row r="1576" spans="2:11" ht="18" customHeight="1" x14ac:dyDescent="0.2">
      <c r="B1576" s="27" t="s">
        <v>614</v>
      </c>
      <c r="C1576" s="29" t="s">
        <v>50</v>
      </c>
      <c r="D1576" s="27" t="s">
        <v>51</v>
      </c>
      <c r="E1576" s="27" t="s">
        <v>2</v>
      </c>
      <c r="F1576" s="398" t="s">
        <v>849</v>
      </c>
      <c r="G1576" s="398"/>
      <c r="H1576" s="28" t="s">
        <v>52</v>
      </c>
      <c r="I1576" s="29" t="s">
        <v>53</v>
      </c>
      <c r="J1576" s="29" t="s">
        <v>54</v>
      </c>
      <c r="K1576" s="29" t="s">
        <v>3</v>
      </c>
    </row>
    <row r="1577" spans="2:11" ht="24" customHeight="1" x14ac:dyDescent="0.2">
      <c r="B1577" s="33" t="s">
        <v>850</v>
      </c>
      <c r="C1577" s="35" t="s">
        <v>615</v>
      </c>
      <c r="D1577" s="33" t="s">
        <v>59</v>
      </c>
      <c r="E1577" s="33" t="s">
        <v>616</v>
      </c>
      <c r="F1577" s="399" t="s">
        <v>1346</v>
      </c>
      <c r="G1577" s="399"/>
      <c r="H1577" s="34" t="s">
        <v>122</v>
      </c>
      <c r="I1577" s="70">
        <v>1</v>
      </c>
      <c r="J1577" s="36">
        <v>47.65</v>
      </c>
      <c r="K1577" s="36">
        <v>47.65</v>
      </c>
    </row>
    <row r="1578" spans="2:11" ht="24" customHeight="1" x14ac:dyDescent="0.2">
      <c r="B1578" s="71" t="s">
        <v>852</v>
      </c>
      <c r="C1578" s="72" t="s">
        <v>917</v>
      </c>
      <c r="D1578" s="71" t="s">
        <v>72</v>
      </c>
      <c r="E1578" s="71" t="s">
        <v>918</v>
      </c>
      <c r="F1578" s="400" t="s">
        <v>855</v>
      </c>
      <c r="G1578" s="400"/>
      <c r="H1578" s="73" t="s">
        <v>866</v>
      </c>
      <c r="I1578" s="74">
        <v>0.51600000000000001</v>
      </c>
      <c r="J1578" s="75">
        <v>21.08</v>
      </c>
      <c r="K1578" s="75">
        <v>10.87</v>
      </c>
    </row>
    <row r="1579" spans="2:11" ht="24" customHeight="1" x14ac:dyDescent="0.2">
      <c r="B1579" s="71" t="s">
        <v>852</v>
      </c>
      <c r="C1579" s="72" t="s">
        <v>1344</v>
      </c>
      <c r="D1579" s="71" t="s">
        <v>72</v>
      </c>
      <c r="E1579" s="71" t="s">
        <v>1345</v>
      </c>
      <c r="F1579" s="400" t="s">
        <v>855</v>
      </c>
      <c r="G1579" s="400"/>
      <c r="H1579" s="73" t="s">
        <v>866</v>
      </c>
      <c r="I1579" s="74">
        <v>0.51600000000000001</v>
      </c>
      <c r="J1579" s="75">
        <v>16.25</v>
      </c>
      <c r="K1579" s="75">
        <v>8.3800000000000008</v>
      </c>
    </row>
    <row r="1580" spans="2:11" ht="24" customHeight="1" x14ac:dyDescent="0.2">
      <c r="B1580" s="80" t="s">
        <v>884</v>
      </c>
      <c r="C1580" s="81" t="s">
        <v>1359</v>
      </c>
      <c r="D1580" s="80" t="s">
        <v>1360</v>
      </c>
      <c r="E1580" s="80" t="s">
        <v>1361</v>
      </c>
      <c r="F1580" s="401" t="s">
        <v>887</v>
      </c>
      <c r="G1580" s="401"/>
      <c r="H1580" s="82" t="s">
        <v>122</v>
      </c>
      <c r="I1580" s="83">
        <v>1</v>
      </c>
      <c r="J1580" s="84">
        <v>28.4</v>
      </c>
      <c r="K1580" s="84">
        <v>28.4</v>
      </c>
    </row>
    <row r="1581" spans="2:11" x14ac:dyDescent="0.2">
      <c r="B1581" s="76"/>
      <c r="C1581" s="76"/>
      <c r="D1581" s="76"/>
      <c r="E1581" s="76"/>
      <c r="F1581" s="76" t="s">
        <v>858</v>
      </c>
      <c r="G1581" s="77">
        <v>6.6418777597025338</v>
      </c>
      <c r="H1581" s="76" t="s">
        <v>859</v>
      </c>
      <c r="I1581" s="77">
        <v>7.65</v>
      </c>
      <c r="J1581" s="76" t="s">
        <v>860</v>
      </c>
      <c r="K1581" s="77">
        <v>14.290000000000001</v>
      </c>
    </row>
    <row r="1582" spans="2:11" ht="30" customHeight="1" thickBot="1" x14ac:dyDescent="0.25">
      <c r="B1582" s="37"/>
      <c r="C1582" s="37"/>
      <c r="D1582" s="37"/>
      <c r="E1582" s="37"/>
      <c r="F1582" s="37"/>
      <c r="G1582" s="37"/>
      <c r="H1582" s="37" t="s">
        <v>861</v>
      </c>
      <c r="I1582" s="78">
        <v>8.4</v>
      </c>
      <c r="J1582" s="37" t="s">
        <v>862</v>
      </c>
      <c r="K1582" s="38">
        <v>400.26</v>
      </c>
    </row>
    <row r="1583" spans="2:11" ht="0.95" customHeight="1" thickTop="1" x14ac:dyDescent="0.2">
      <c r="B1583" s="79"/>
      <c r="C1583" s="79"/>
      <c r="D1583" s="79"/>
      <c r="E1583" s="79"/>
      <c r="F1583" s="79"/>
      <c r="G1583" s="79"/>
      <c r="H1583" s="79"/>
      <c r="I1583" s="79"/>
      <c r="J1583" s="79"/>
      <c r="K1583" s="79"/>
    </row>
    <row r="1584" spans="2:11" ht="18" customHeight="1" x14ac:dyDescent="0.2">
      <c r="B1584" s="27" t="s">
        <v>617</v>
      </c>
      <c r="C1584" s="29" t="s">
        <v>50</v>
      </c>
      <c r="D1584" s="27" t="s">
        <v>51</v>
      </c>
      <c r="E1584" s="27" t="s">
        <v>2</v>
      </c>
      <c r="F1584" s="398" t="s">
        <v>849</v>
      </c>
      <c r="G1584" s="398"/>
      <c r="H1584" s="28" t="s">
        <v>52</v>
      </c>
      <c r="I1584" s="29" t="s">
        <v>53</v>
      </c>
      <c r="J1584" s="29" t="s">
        <v>54</v>
      </c>
      <c r="K1584" s="29" t="s">
        <v>3</v>
      </c>
    </row>
    <row r="1585" spans="2:11" ht="24" customHeight="1" x14ac:dyDescent="0.2">
      <c r="B1585" s="33" t="s">
        <v>850</v>
      </c>
      <c r="C1585" s="35" t="s">
        <v>1541</v>
      </c>
      <c r="D1585" s="33" t="s">
        <v>59</v>
      </c>
      <c r="E1585" s="33" t="s">
        <v>619</v>
      </c>
      <c r="F1585" s="399">
        <v>63</v>
      </c>
      <c r="G1585" s="399"/>
      <c r="H1585" s="34" t="s">
        <v>122</v>
      </c>
      <c r="I1585" s="70">
        <v>1</v>
      </c>
      <c r="J1585" s="36">
        <v>37.659999999999997</v>
      </c>
      <c r="K1585" s="36">
        <v>37.659999999999997</v>
      </c>
    </row>
    <row r="1586" spans="2:11" ht="24" customHeight="1" x14ac:dyDescent="0.2">
      <c r="B1586" s="71" t="s">
        <v>852</v>
      </c>
      <c r="C1586" s="72" t="s">
        <v>1344</v>
      </c>
      <c r="D1586" s="71" t="s">
        <v>72</v>
      </c>
      <c r="E1586" s="71" t="s">
        <v>1345</v>
      </c>
      <c r="F1586" s="400" t="s">
        <v>855</v>
      </c>
      <c r="G1586" s="400"/>
      <c r="H1586" s="73" t="s">
        <v>866</v>
      </c>
      <c r="I1586" s="74">
        <v>0.49099999999999999</v>
      </c>
      <c r="J1586" s="75">
        <v>16.25</v>
      </c>
      <c r="K1586" s="75">
        <v>7.97</v>
      </c>
    </row>
    <row r="1587" spans="2:11" ht="24" customHeight="1" x14ac:dyDescent="0.2">
      <c r="B1587" s="71" t="s">
        <v>852</v>
      </c>
      <c r="C1587" s="72" t="s">
        <v>917</v>
      </c>
      <c r="D1587" s="71" t="s">
        <v>72</v>
      </c>
      <c r="E1587" s="71" t="s">
        <v>918</v>
      </c>
      <c r="F1587" s="400" t="s">
        <v>855</v>
      </c>
      <c r="G1587" s="400"/>
      <c r="H1587" s="73" t="s">
        <v>866</v>
      </c>
      <c r="I1587" s="74">
        <v>0.49099999999999999</v>
      </c>
      <c r="J1587" s="75">
        <v>21.08</v>
      </c>
      <c r="K1587" s="75">
        <v>10.35</v>
      </c>
    </row>
    <row r="1588" spans="2:11" ht="24" customHeight="1" x14ac:dyDescent="0.2">
      <c r="B1588" s="80" t="s">
        <v>884</v>
      </c>
      <c r="C1588" s="81" t="s">
        <v>1362</v>
      </c>
      <c r="D1588" s="80" t="s">
        <v>618</v>
      </c>
      <c r="E1588" s="80" t="s">
        <v>1363</v>
      </c>
      <c r="F1588" s="401" t="s">
        <v>887</v>
      </c>
      <c r="G1588" s="401"/>
      <c r="H1588" s="82" t="s">
        <v>122</v>
      </c>
      <c r="I1588" s="83">
        <v>1.1000000000000001</v>
      </c>
      <c r="J1588" s="84">
        <v>17.59</v>
      </c>
      <c r="K1588" s="84">
        <v>19.34</v>
      </c>
    </row>
    <row r="1589" spans="2:11" x14ac:dyDescent="0.2">
      <c r="B1589" s="76"/>
      <c r="C1589" s="76"/>
      <c r="D1589" s="76"/>
      <c r="E1589" s="76"/>
      <c r="F1589" s="76" t="s">
        <v>858</v>
      </c>
      <c r="G1589" s="77">
        <v>6.3165233557982798</v>
      </c>
      <c r="H1589" s="76" t="s">
        <v>859</v>
      </c>
      <c r="I1589" s="77">
        <v>7.27</v>
      </c>
      <c r="J1589" s="76" t="s">
        <v>860</v>
      </c>
      <c r="K1589" s="77">
        <v>13.59</v>
      </c>
    </row>
    <row r="1590" spans="2:11" ht="30" customHeight="1" thickBot="1" x14ac:dyDescent="0.25">
      <c r="B1590" s="37"/>
      <c r="C1590" s="37"/>
      <c r="D1590" s="37"/>
      <c r="E1590" s="37"/>
      <c r="F1590" s="37"/>
      <c r="G1590" s="37"/>
      <c r="H1590" s="37" t="s">
        <v>861</v>
      </c>
      <c r="I1590" s="78">
        <v>3.75</v>
      </c>
      <c r="J1590" s="37" t="s">
        <v>862</v>
      </c>
      <c r="K1590" s="38">
        <v>141.22</v>
      </c>
    </row>
    <row r="1591" spans="2:11" ht="0.95" customHeight="1" thickTop="1" x14ac:dyDescent="0.2">
      <c r="B1591" s="79"/>
      <c r="C1591" s="79"/>
      <c r="D1591" s="79"/>
      <c r="E1591" s="79"/>
      <c r="F1591" s="79"/>
      <c r="G1591" s="79"/>
      <c r="H1591" s="79"/>
      <c r="I1591" s="79"/>
      <c r="J1591" s="79"/>
      <c r="K1591" s="79"/>
    </row>
    <row r="1592" spans="2:11" ht="18" customHeight="1" x14ac:dyDescent="0.2">
      <c r="B1592" s="27" t="s">
        <v>620</v>
      </c>
      <c r="C1592" s="29" t="s">
        <v>50</v>
      </c>
      <c r="D1592" s="27" t="s">
        <v>51</v>
      </c>
      <c r="E1592" s="27" t="s">
        <v>2</v>
      </c>
      <c r="F1592" s="398" t="s">
        <v>849</v>
      </c>
      <c r="G1592" s="398"/>
      <c r="H1592" s="28" t="s">
        <v>52</v>
      </c>
      <c r="I1592" s="29" t="s">
        <v>53</v>
      </c>
      <c r="J1592" s="29" t="s">
        <v>54</v>
      </c>
      <c r="K1592" s="29" t="s">
        <v>3</v>
      </c>
    </row>
    <row r="1593" spans="2:11" ht="24" customHeight="1" x14ac:dyDescent="0.2">
      <c r="B1593" s="33" t="s">
        <v>850</v>
      </c>
      <c r="C1593" s="35" t="s">
        <v>1542</v>
      </c>
      <c r="D1593" s="33" t="s">
        <v>59</v>
      </c>
      <c r="E1593" s="33" t="s">
        <v>621</v>
      </c>
      <c r="F1593" s="399">
        <v>60</v>
      </c>
      <c r="G1593" s="399"/>
      <c r="H1593" s="34" t="s">
        <v>122</v>
      </c>
      <c r="I1593" s="70">
        <v>1</v>
      </c>
      <c r="J1593" s="36">
        <v>41.68</v>
      </c>
      <c r="K1593" s="36">
        <v>41.68</v>
      </c>
    </row>
    <row r="1594" spans="2:11" ht="24" customHeight="1" x14ac:dyDescent="0.2">
      <c r="B1594" s="71" t="s">
        <v>852</v>
      </c>
      <c r="C1594" s="72" t="s">
        <v>1344</v>
      </c>
      <c r="D1594" s="71" t="s">
        <v>72</v>
      </c>
      <c r="E1594" s="71" t="s">
        <v>1345</v>
      </c>
      <c r="F1594" s="400" t="s">
        <v>855</v>
      </c>
      <c r="G1594" s="400"/>
      <c r="H1594" s="73" t="s">
        <v>866</v>
      </c>
      <c r="I1594" s="74">
        <v>0.49099999999999999</v>
      </c>
      <c r="J1594" s="75">
        <v>16.25</v>
      </c>
      <c r="K1594" s="75">
        <v>7.97</v>
      </c>
    </row>
    <row r="1595" spans="2:11" ht="24" customHeight="1" x14ac:dyDescent="0.2">
      <c r="B1595" s="71" t="s">
        <v>852</v>
      </c>
      <c r="C1595" s="72" t="s">
        <v>917</v>
      </c>
      <c r="D1595" s="71" t="s">
        <v>72</v>
      </c>
      <c r="E1595" s="71" t="s">
        <v>918</v>
      </c>
      <c r="F1595" s="400" t="s">
        <v>855</v>
      </c>
      <c r="G1595" s="400"/>
      <c r="H1595" s="73" t="s">
        <v>866</v>
      </c>
      <c r="I1595" s="74">
        <v>0.49099999999999999</v>
      </c>
      <c r="J1595" s="75">
        <v>21.08</v>
      </c>
      <c r="K1595" s="75">
        <v>10.35</v>
      </c>
    </row>
    <row r="1596" spans="2:11" ht="24" customHeight="1" x14ac:dyDescent="0.2">
      <c r="B1596" s="80" t="s">
        <v>884</v>
      </c>
      <c r="C1596" s="81" t="s">
        <v>1364</v>
      </c>
      <c r="D1596" s="80" t="s">
        <v>618</v>
      </c>
      <c r="E1596" s="80" t="s">
        <v>1365</v>
      </c>
      <c r="F1596" s="401" t="s">
        <v>887</v>
      </c>
      <c r="G1596" s="401"/>
      <c r="H1596" s="82" t="s">
        <v>122</v>
      </c>
      <c r="I1596" s="83">
        <v>1.1000000000000001</v>
      </c>
      <c r="J1596" s="84">
        <v>21.24</v>
      </c>
      <c r="K1596" s="84">
        <v>23.36</v>
      </c>
    </row>
    <row r="1597" spans="2:11" x14ac:dyDescent="0.2">
      <c r="B1597" s="76"/>
      <c r="C1597" s="76"/>
      <c r="D1597" s="76"/>
      <c r="E1597" s="76"/>
      <c r="F1597" s="76" t="s">
        <v>858</v>
      </c>
      <c r="G1597" s="77">
        <v>6.3165233557982798</v>
      </c>
      <c r="H1597" s="76" t="s">
        <v>859</v>
      </c>
      <c r="I1597" s="77">
        <v>7.27</v>
      </c>
      <c r="J1597" s="76" t="s">
        <v>860</v>
      </c>
      <c r="K1597" s="77">
        <v>13.59</v>
      </c>
    </row>
    <row r="1598" spans="2:11" ht="30" customHeight="1" thickBot="1" x14ac:dyDescent="0.25">
      <c r="B1598" s="37"/>
      <c r="C1598" s="37"/>
      <c r="D1598" s="37"/>
      <c r="E1598" s="37"/>
      <c r="F1598" s="37"/>
      <c r="G1598" s="37"/>
      <c r="H1598" s="37" t="s">
        <v>861</v>
      </c>
      <c r="I1598" s="78">
        <v>32.700000000000003</v>
      </c>
      <c r="J1598" s="37" t="s">
        <v>862</v>
      </c>
      <c r="K1598" s="38">
        <v>1362.93</v>
      </c>
    </row>
    <row r="1599" spans="2:11" ht="0.95" customHeight="1" thickTop="1" x14ac:dyDescent="0.2">
      <c r="B1599" s="79"/>
      <c r="C1599" s="79"/>
      <c r="D1599" s="79"/>
      <c r="E1599" s="79"/>
      <c r="F1599" s="79"/>
      <c r="G1599" s="79"/>
      <c r="H1599" s="79"/>
      <c r="I1599" s="79"/>
      <c r="J1599" s="79"/>
      <c r="K1599" s="79"/>
    </row>
    <row r="1600" spans="2:11" ht="24" customHeight="1" x14ac:dyDescent="0.2">
      <c r="B1600" s="30" t="s">
        <v>622</v>
      </c>
      <c r="C1600" s="30"/>
      <c r="D1600" s="30"/>
      <c r="E1600" s="30" t="s">
        <v>623</v>
      </c>
      <c r="F1600" s="30"/>
      <c r="G1600" s="397"/>
      <c r="H1600" s="397"/>
      <c r="I1600" s="31"/>
      <c r="J1600" s="30"/>
      <c r="K1600" s="32">
        <v>13871.92</v>
      </c>
    </row>
    <row r="1601" spans="2:11" ht="18" customHeight="1" x14ac:dyDescent="0.2">
      <c r="B1601" s="27" t="s">
        <v>624</v>
      </c>
      <c r="C1601" s="29" t="s">
        <v>50</v>
      </c>
      <c r="D1601" s="27" t="s">
        <v>51</v>
      </c>
      <c r="E1601" s="27" t="s">
        <v>2</v>
      </c>
      <c r="F1601" s="398" t="s">
        <v>849</v>
      </c>
      <c r="G1601" s="398"/>
      <c r="H1601" s="28" t="s">
        <v>52</v>
      </c>
      <c r="I1601" s="29" t="s">
        <v>53</v>
      </c>
      <c r="J1601" s="29" t="s">
        <v>54</v>
      </c>
      <c r="K1601" s="29" t="s">
        <v>3</v>
      </c>
    </row>
    <row r="1602" spans="2:11" ht="36" customHeight="1" x14ac:dyDescent="0.2">
      <c r="B1602" s="33" t="s">
        <v>850</v>
      </c>
      <c r="C1602" s="35" t="s">
        <v>625</v>
      </c>
      <c r="D1602" s="33" t="s">
        <v>72</v>
      </c>
      <c r="E1602" s="33" t="s">
        <v>626</v>
      </c>
      <c r="F1602" s="399" t="s">
        <v>1346</v>
      </c>
      <c r="G1602" s="399"/>
      <c r="H1602" s="34" t="s">
        <v>122</v>
      </c>
      <c r="I1602" s="70">
        <v>1</v>
      </c>
      <c r="J1602" s="36">
        <v>2.8</v>
      </c>
      <c r="K1602" s="36">
        <v>2.8</v>
      </c>
    </row>
    <row r="1603" spans="2:11" ht="24" customHeight="1" x14ac:dyDescent="0.2">
      <c r="B1603" s="71" t="s">
        <v>852</v>
      </c>
      <c r="C1603" s="72" t="s">
        <v>1344</v>
      </c>
      <c r="D1603" s="71" t="s">
        <v>72</v>
      </c>
      <c r="E1603" s="71" t="s">
        <v>1345</v>
      </c>
      <c r="F1603" s="400" t="s">
        <v>855</v>
      </c>
      <c r="G1603" s="400"/>
      <c r="H1603" s="73" t="s">
        <v>866</v>
      </c>
      <c r="I1603" s="74">
        <v>0.03</v>
      </c>
      <c r="J1603" s="75">
        <v>16.25</v>
      </c>
      <c r="K1603" s="75">
        <v>0.48</v>
      </c>
    </row>
    <row r="1604" spans="2:11" ht="24" customHeight="1" x14ac:dyDescent="0.2">
      <c r="B1604" s="71" t="s">
        <v>852</v>
      </c>
      <c r="C1604" s="72" t="s">
        <v>917</v>
      </c>
      <c r="D1604" s="71" t="s">
        <v>72</v>
      </c>
      <c r="E1604" s="71" t="s">
        <v>918</v>
      </c>
      <c r="F1604" s="400" t="s">
        <v>855</v>
      </c>
      <c r="G1604" s="400"/>
      <c r="H1604" s="73" t="s">
        <v>866</v>
      </c>
      <c r="I1604" s="74">
        <v>0.03</v>
      </c>
      <c r="J1604" s="75">
        <v>21.08</v>
      </c>
      <c r="K1604" s="75">
        <v>0.63</v>
      </c>
    </row>
    <row r="1605" spans="2:11" ht="36" customHeight="1" x14ac:dyDescent="0.2">
      <c r="B1605" s="80" t="s">
        <v>884</v>
      </c>
      <c r="C1605" s="81" t="s">
        <v>1366</v>
      </c>
      <c r="D1605" s="80" t="s">
        <v>72</v>
      </c>
      <c r="E1605" s="80" t="s">
        <v>1367</v>
      </c>
      <c r="F1605" s="401" t="s">
        <v>887</v>
      </c>
      <c r="G1605" s="401"/>
      <c r="H1605" s="82" t="s">
        <v>122</v>
      </c>
      <c r="I1605" s="83">
        <v>1.19</v>
      </c>
      <c r="J1605" s="84">
        <v>1.4</v>
      </c>
      <c r="K1605" s="84">
        <v>1.66</v>
      </c>
    </row>
    <row r="1606" spans="2:11" ht="24" customHeight="1" x14ac:dyDescent="0.2">
      <c r="B1606" s="80" t="s">
        <v>884</v>
      </c>
      <c r="C1606" s="81" t="s">
        <v>1368</v>
      </c>
      <c r="D1606" s="80" t="s">
        <v>72</v>
      </c>
      <c r="E1606" s="80" t="s">
        <v>1369</v>
      </c>
      <c r="F1606" s="401" t="s">
        <v>887</v>
      </c>
      <c r="G1606" s="401"/>
      <c r="H1606" s="82" t="s">
        <v>67</v>
      </c>
      <c r="I1606" s="83">
        <v>8.9999999999999993E-3</v>
      </c>
      <c r="J1606" s="84">
        <v>3.4</v>
      </c>
      <c r="K1606" s="84">
        <v>0.03</v>
      </c>
    </row>
    <row r="1607" spans="2:11" x14ac:dyDescent="0.2">
      <c r="B1607" s="76"/>
      <c r="C1607" s="76"/>
      <c r="D1607" s="76"/>
      <c r="E1607" s="76"/>
      <c r="F1607" s="76" t="s">
        <v>858</v>
      </c>
      <c r="G1607" s="77">
        <v>0.38112944457355336</v>
      </c>
      <c r="H1607" s="76" t="s">
        <v>859</v>
      </c>
      <c r="I1607" s="77">
        <v>0.44</v>
      </c>
      <c r="J1607" s="76" t="s">
        <v>860</v>
      </c>
      <c r="K1607" s="77">
        <v>0.82</v>
      </c>
    </row>
    <row r="1608" spans="2:11" ht="30" customHeight="1" thickBot="1" x14ac:dyDescent="0.25">
      <c r="B1608" s="37"/>
      <c r="C1608" s="37"/>
      <c r="D1608" s="37"/>
      <c r="E1608" s="37"/>
      <c r="F1608" s="37"/>
      <c r="G1608" s="37"/>
      <c r="H1608" s="37" t="s">
        <v>861</v>
      </c>
      <c r="I1608" s="78">
        <v>2014.92</v>
      </c>
      <c r="J1608" s="37" t="s">
        <v>862</v>
      </c>
      <c r="K1608" s="38">
        <v>5641.77</v>
      </c>
    </row>
    <row r="1609" spans="2:11" ht="0.95" customHeight="1" thickTop="1" x14ac:dyDescent="0.2">
      <c r="B1609" s="79"/>
      <c r="C1609" s="79"/>
      <c r="D1609" s="79"/>
      <c r="E1609" s="79"/>
      <c r="F1609" s="79"/>
      <c r="G1609" s="79"/>
      <c r="H1609" s="79"/>
      <c r="I1609" s="79"/>
      <c r="J1609" s="79"/>
      <c r="K1609" s="79"/>
    </row>
    <row r="1610" spans="2:11" ht="18" customHeight="1" x14ac:dyDescent="0.2">
      <c r="B1610" s="27" t="s">
        <v>627</v>
      </c>
      <c r="C1610" s="29" t="s">
        <v>50</v>
      </c>
      <c r="D1610" s="27" t="s">
        <v>51</v>
      </c>
      <c r="E1610" s="27" t="s">
        <v>2</v>
      </c>
      <c r="F1610" s="398" t="s">
        <v>849</v>
      </c>
      <c r="G1610" s="398"/>
      <c r="H1610" s="28" t="s">
        <v>52</v>
      </c>
      <c r="I1610" s="29" t="s">
        <v>53</v>
      </c>
      <c r="J1610" s="29" t="s">
        <v>54</v>
      </c>
      <c r="K1610" s="29" t="s">
        <v>3</v>
      </c>
    </row>
    <row r="1611" spans="2:11" ht="36" customHeight="1" x14ac:dyDescent="0.2">
      <c r="B1611" s="33" t="s">
        <v>850</v>
      </c>
      <c r="C1611" s="35" t="s">
        <v>628</v>
      </c>
      <c r="D1611" s="33" t="s">
        <v>72</v>
      </c>
      <c r="E1611" s="33" t="s">
        <v>629</v>
      </c>
      <c r="F1611" s="399" t="s">
        <v>1346</v>
      </c>
      <c r="G1611" s="399"/>
      <c r="H1611" s="34" t="s">
        <v>122</v>
      </c>
      <c r="I1611" s="70">
        <v>1</v>
      </c>
      <c r="J1611" s="36">
        <v>4.49</v>
      </c>
      <c r="K1611" s="36">
        <v>4.49</v>
      </c>
    </row>
    <row r="1612" spans="2:11" ht="24" customHeight="1" x14ac:dyDescent="0.2">
      <c r="B1612" s="71" t="s">
        <v>852</v>
      </c>
      <c r="C1612" s="72" t="s">
        <v>1344</v>
      </c>
      <c r="D1612" s="71" t="s">
        <v>72</v>
      </c>
      <c r="E1612" s="71" t="s">
        <v>1345</v>
      </c>
      <c r="F1612" s="400" t="s">
        <v>855</v>
      </c>
      <c r="G1612" s="400"/>
      <c r="H1612" s="73" t="s">
        <v>866</v>
      </c>
      <c r="I1612" s="74">
        <v>0.04</v>
      </c>
      <c r="J1612" s="75">
        <v>16.25</v>
      </c>
      <c r="K1612" s="75">
        <v>0.65</v>
      </c>
    </row>
    <row r="1613" spans="2:11" ht="24" customHeight="1" x14ac:dyDescent="0.2">
      <c r="B1613" s="71" t="s">
        <v>852</v>
      </c>
      <c r="C1613" s="72" t="s">
        <v>917</v>
      </c>
      <c r="D1613" s="71" t="s">
        <v>72</v>
      </c>
      <c r="E1613" s="71" t="s">
        <v>918</v>
      </c>
      <c r="F1613" s="400" t="s">
        <v>855</v>
      </c>
      <c r="G1613" s="400"/>
      <c r="H1613" s="73" t="s">
        <v>866</v>
      </c>
      <c r="I1613" s="74">
        <v>0.04</v>
      </c>
      <c r="J1613" s="75">
        <v>21.08</v>
      </c>
      <c r="K1613" s="75">
        <v>0.84</v>
      </c>
    </row>
    <row r="1614" spans="2:11" ht="36" customHeight="1" x14ac:dyDescent="0.2">
      <c r="B1614" s="80" t="s">
        <v>884</v>
      </c>
      <c r="C1614" s="81" t="s">
        <v>1370</v>
      </c>
      <c r="D1614" s="80" t="s">
        <v>72</v>
      </c>
      <c r="E1614" s="80" t="s">
        <v>1371</v>
      </c>
      <c r="F1614" s="401" t="s">
        <v>887</v>
      </c>
      <c r="G1614" s="401"/>
      <c r="H1614" s="82" t="s">
        <v>122</v>
      </c>
      <c r="I1614" s="83">
        <v>1.19</v>
      </c>
      <c r="J1614" s="84">
        <v>2.5</v>
      </c>
      <c r="K1614" s="84">
        <v>2.97</v>
      </c>
    </row>
    <row r="1615" spans="2:11" ht="24" customHeight="1" x14ac:dyDescent="0.2">
      <c r="B1615" s="80" t="s">
        <v>884</v>
      </c>
      <c r="C1615" s="81" t="s">
        <v>1368</v>
      </c>
      <c r="D1615" s="80" t="s">
        <v>72</v>
      </c>
      <c r="E1615" s="80" t="s">
        <v>1369</v>
      </c>
      <c r="F1615" s="401" t="s">
        <v>887</v>
      </c>
      <c r="G1615" s="401"/>
      <c r="H1615" s="82" t="s">
        <v>67</v>
      </c>
      <c r="I1615" s="83">
        <v>8.9999999999999993E-3</v>
      </c>
      <c r="J1615" s="84">
        <v>3.4</v>
      </c>
      <c r="K1615" s="84">
        <v>0.03</v>
      </c>
    </row>
    <row r="1616" spans="2:11" x14ac:dyDescent="0.2">
      <c r="B1616" s="76"/>
      <c r="C1616" s="76"/>
      <c r="D1616" s="76"/>
      <c r="E1616" s="76"/>
      <c r="F1616" s="76" t="s">
        <v>858</v>
      </c>
      <c r="G1616" s="77">
        <v>0.51127120613525445</v>
      </c>
      <c r="H1616" s="76" t="s">
        <v>859</v>
      </c>
      <c r="I1616" s="77">
        <v>0.59</v>
      </c>
      <c r="J1616" s="76" t="s">
        <v>860</v>
      </c>
      <c r="K1616" s="77">
        <v>1.1000000000000001</v>
      </c>
    </row>
    <row r="1617" spans="2:11" ht="30" customHeight="1" thickBot="1" x14ac:dyDescent="0.25">
      <c r="B1617" s="37"/>
      <c r="C1617" s="37"/>
      <c r="D1617" s="37"/>
      <c r="E1617" s="37"/>
      <c r="F1617" s="37"/>
      <c r="G1617" s="37"/>
      <c r="H1617" s="37" t="s">
        <v>861</v>
      </c>
      <c r="I1617" s="78">
        <v>413.88</v>
      </c>
      <c r="J1617" s="37" t="s">
        <v>862</v>
      </c>
      <c r="K1617" s="38">
        <v>1858.32</v>
      </c>
    </row>
    <row r="1618" spans="2:11" ht="0.95" customHeight="1" thickTop="1" x14ac:dyDescent="0.2">
      <c r="B1618" s="79"/>
      <c r="C1618" s="79"/>
      <c r="D1618" s="79"/>
      <c r="E1618" s="79"/>
      <c r="F1618" s="79"/>
      <c r="G1618" s="79"/>
      <c r="H1618" s="79"/>
      <c r="I1618" s="79"/>
      <c r="J1618" s="79"/>
      <c r="K1618" s="79"/>
    </row>
    <row r="1619" spans="2:11" ht="18" customHeight="1" x14ac:dyDescent="0.2">
      <c r="B1619" s="27" t="s">
        <v>630</v>
      </c>
      <c r="C1619" s="29" t="s">
        <v>50</v>
      </c>
      <c r="D1619" s="27" t="s">
        <v>51</v>
      </c>
      <c r="E1619" s="27" t="s">
        <v>2</v>
      </c>
      <c r="F1619" s="398" t="s">
        <v>849</v>
      </c>
      <c r="G1619" s="398"/>
      <c r="H1619" s="28" t="s">
        <v>52</v>
      </c>
      <c r="I1619" s="29" t="s">
        <v>53</v>
      </c>
      <c r="J1619" s="29" t="s">
        <v>54</v>
      </c>
      <c r="K1619" s="29" t="s">
        <v>3</v>
      </c>
    </row>
    <row r="1620" spans="2:11" ht="36" customHeight="1" x14ac:dyDescent="0.2">
      <c r="B1620" s="33" t="s">
        <v>850</v>
      </c>
      <c r="C1620" s="35" t="s">
        <v>631</v>
      </c>
      <c r="D1620" s="33" t="s">
        <v>72</v>
      </c>
      <c r="E1620" s="33" t="s">
        <v>632</v>
      </c>
      <c r="F1620" s="399" t="s">
        <v>1346</v>
      </c>
      <c r="G1620" s="399"/>
      <c r="H1620" s="34" t="s">
        <v>122</v>
      </c>
      <c r="I1620" s="70">
        <v>1</v>
      </c>
      <c r="J1620" s="36">
        <v>6.12</v>
      </c>
      <c r="K1620" s="36">
        <v>6.12</v>
      </c>
    </row>
    <row r="1621" spans="2:11" ht="24" customHeight="1" x14ac:dyDescent="0.2">
      <c r="B1621" s="71" t="s">
        <v>852</v>
      </c>
      <c r="C1621" s="72" t="s">
        <v>917</v>
      </c>
      <c r="D1621" s="71" t="s">
        <v>72</v>
      </c>
      <c r="E1621" s="71" t="s">
        <v>918</v>
      </c>
      <c r="F1621" s="400" t="s">
        <v>855</v>
      </c>
      <c r="G1621" s="400"/>
      <c r="H1621" s="73" t="s">
        <v>866</v>
      </c>
      <c r="I1621" s="74">
        <v>5.1999999999999998E-2</v>
      </c>
      <c r="J1621" s="75">
        <v>21.08</v>
      </c>
      <c r="K1621" s="75">
        <v>1.0900000000000001</v>
      </c>
    </row>
    <row r="1622" spans="2:11" ht="24" customHeight="1" x14ac:dyDescent="0.2">
      <c r="B1622" s="71" t="s">
        <v>852</v>
      </c>
      <c r="C1622" s="72" t="s">
        <v>1344</v>
      </c>
      <c r="D1622" s="71" t="s">
        <v>72</v>
      </c>
      <c r="E1622" s="71" t="s">
        <v>1345</v>
      </c>
      <c r="F1622" s="400" t="s">
        <v>855</v>
      </c>
      <c r="G1622" s="400"/>
      <c r="H1622" s="73" t="s">
        <v>866</v>
      </c>
      <c r="I1622" s="74">
        <v>5.1999999999999998E-2</v>
      </c>
      <c r="J1622" s="75">
        <v>16.25</v>
      </c>
      <c r="K1622" s="75">
        <v>0.84</v>
      </c>
    </row>
    <row r="1623" spans="2:11" ht="36" customHeight="1" x14ac:dyDescent="0.2">
      <c r="B1623" s="80" t="s">
        <v>884</v>
      </c>
      <c r="C1623" s="81" t="s">
        <v>1372</v>
      </c>
      <c r="D1623" s="80" t="s">
        <v>72</v>
      </c>
      <c r="E1623" s="80" t="s">
        <v>1373</v>
      </c>
      <c r="F1623" s="401" t="s">
        <v>887</v>
      </c>
      <c r="G1623" s="401"/>
      <c r="H1623" s="82" t="s">
        <v>122</v>
      </c>
      <c r="I1623" s="83">
        <v>1.19</v>
      </c>
      <c r="J1623" s="84">
        <v>3.5</v>
      </c>
      <c r="K1623" s="84">
        <v>4.16</v>
      </c>
    </row>
    <row r="1624" spans="2:11" ht="24" customHeight="1" x14ac:dyDescent="0.2">
      <c r="B1624" s="80" t="s">
        <v>884</v>
      </c>
      <c r="C1624" s="81" t="s">
        <v>1368</v>
      </c>
      <c r="D1624" s="80" t="s">
        <v>72</v>
      </c>
      <c r="E1624" s="80" t="s">
        <v>1369</v>
      </c>
      <c r="F1624" s="401" t="s">
        <v>887</v>
      </c>
      <c r="G1624" s="401"/>
      <c r="H1624" s="82" t="s">
        <v>67</v>
      </c>
      <c r="I1624" s="83">
        <v>8.9999999999999993E-3</v>
      </c>
      <c r="J1624" s="84">
        <v>3.4</v>
      </c>
      <c r="K1624" s="84">
        <v>0.03</v>
      </c>
    </row>
    <row r="1625" spans="2:11" x14ac:dyDescent="0.2">
      <c r="B1625" s="76"/>
      <c r="C1625" s="76"/>
      <c r="D1625" s="76"/>
      <c r="E1625" s="76"/>
      <c r="F1625" s="76" t="s">
        <v>858</v>
      </c>
      <c r="G1625" s="77">
        <v>0.66465256797583083</v>
      </c>
      <c r="H1625" s="76" t="s">
        <v>859</v>
      </c>
      <c r="I1625" s="77">
        <v>0.77</v>
      </c>
      <c r="J1625" s="76" t="s">
        <v>860</v>
      </c>
      <c r="K1625" s="77">
        <v>1.43</v>
      </c>
    </row>
    <row r="1626" spans="2:11" ht="30" customHeight="1" thickBot="1" x14ac:dyDescent="0.25">
      <c r="B1626" s="37"/>
      <c r="C1626" s="37"/>
      <c r="D1626" s="37"/>
      <c r="E1626" s="37"/>
      <c r="F1626" s="37"/>
      <c r="G1626" s="37"/>
      <c r="H1626" s="37" t="s">
        <v>861</v>
      </c>
      <c r="I1626" s="78">
        <v>454.87</v>
      </c>
      <c r="J1626" s="37" t="s">
        <v>862</v>
      </c>
      <c r="K1626" s="38">
        <v>2783.8</v>
      </c>
    </row>
    <row r="1627" spans="2:11" ht="0.95" customHeight="1" thickTop="1" x14ac:dyDescent="0.2">
      <c r="B1627" s="79"/>
      <c r="C1627" s="79"/>
      <c r="D1627" s="79"/>
      <c r="E1627" s="79"/>
      <c r="F1627" s="79"/>
      <c r="G1627" s="79"/>
      <c r="H1627" s="79"/>
      <c r="I1627" s="79"/>
      <c r="J1627" s="79"/>
      <c r="K1627" s="79"/>
    </row>
    <row r="1628" spans="2:11" ht="18" customHeight="1" x14ac:dyDescent="0.2">
      <c r="B1628" s="27" t="s">
        <v>633</v>
      </c>
      <c r="C1628" s="29" t="s">
        <v>50</v>
      </c>
      <c r="D1628" s="27" t="s">
        <v>51</v>
      </c>
      <c r="E1628" s="27" t="s">
        <v>2</v>
      </c>
      <c r="F1628" s="398" t="s">
        <v>849</v>
      </c>
      <c r="G1628" s="398"/>
      <c r="H1628" s="28" t="s">
        <v>52</v>
      </c>
      <c r="I1628" s="29" t="s">
        <v>53</v>
      </c>
      <c r="J1628" s="29" t="s">
        <v>54</v>
      </c>
      <c r="K1628" s="29" t="s">
        <v>3</v>
      </c>
    </row>
    <row r="1629" spans="2:11" ht="36" customHeight="1" x14ac:dyDescent="0.2">
      <c r="B1629" s="33" t="s">
        <v>850</v>
      </c>
      <c r="C1629" s="35" t="s">
        <v>634</v>
      </c>
      <c r="D1629" s="33" t="s">
        <v>72</v>
      </c>
      <c r="E1629" s="33" t="s">
        <v>635</v>
      </c>
      <c r="F1629" s="399" t="s">
        <v>1346</v>
      </c>
      <c r="G1629" s="399"/>
      <c r="H1629" s="34" t="s">
        <v>122</v>
      </c>
      <c r="I1629" s="70">
        <v>1</v>
      </c>
      <c r="J1629" s="36">
        <v>24.04</v>
      </c>
      <c r="K1629" s="36">
        <v>24.04</v>
      </c>
    </row>
    <row r="1630" spans="2:11" ht="24" customHeight="1" x14ac:dyDescent="0.2">
      <c r="B1630" s="71" t="s">
        <v>852</v>
      </c>
      <c r="C1630" s="72" t="s">
        <v>917</v>
      </c>
      <c r="D1630" s="71" t="s">
        <v>72</v>
      </c>
      <c r="E1630" s="71" t="s">
        <v>918</v>
      </c>
      <c r="F1630" s="400" t="s">
        <v>855</v>
      </c>
      <c r="G1630" s="400"/>
      <c r="H1630" s="73" t="s">
        <v>866</v>
      </c>
      <c r="I1630" s="74">
        <v>7.2999999999999995E-2</v>
      </c>
      <c r="J1630" s="75">
        <v>21.08</v>
      </c>
      <c r="K1630" s="75">
        <v>1.53</v>
      </c>
    </row>
    <row r="1631" spans="2:11" ht="24" customHeight="1" x14ac:dyDescent="0.2">
      <c r="B1631" s="71" t="s">
        <v>852</v>
      </c>
      <c r="C1631" s="72" t="s">
        <v>1344</v>
      </c>
      <c r="D1631" s="71" t="s">
        <v>72</v>
      </c>
      <c r="E1631" s="71" t="s">
        <v>1345</v>
      </c>
      <c r="F1631" s="400" t="s">
        <v>855</v>
      </c>
      <c r="G1631" s="400"/>
      <c r="H1631" s="73" t="s">
        <v>866</v>
      </c>
      <c r="I1631" s="74">
        <v>7.2999999999999995E-2</v>
      </c>
      <c r="J1631" s="75">
        <v>16.25</v>
      </c>
      <c r="K1631" s="75">
        <v>1.18</v>
      </c>
    </row>
    <row r="1632" spans="2:11" ht="48" customHeight="1" x14ac:dyDescent="0.2">
      <c r="B1632" s="80" t="s">
        <v>884</v>
      </c>
      <c r="C1632" s="81" t="s">
        <v>1374</v>
      </c>
      <c r="D1632" s="80" t="s">
        <v>72</v>
      </c>
      <c r="E1632" s="80" t="s">
        <v>1375</v>
      </c>
      <c r="F1632" s="401" t="s">
        <v>887</v>
      </c>
      <c r="G1632" s="401"/>
      <c r="H1632" s="82" t="s">
        <v>122</v>
      </c>
      <c r="I1632" s="83">
        <v>1.0149999999999999</v>
      </c>
      <c r="J1632" s="84">
        <v>20.99</v>
      </c>
      <c r="K1632" s="84">
        <v>21.3</v>
      </c>
    </row>
    <row r="1633" spans="2:11" ht="24" customHeight="1" x14ac:dyDescent="0.2">
      <c r="B1633" s="80" t="s">
        <v>884</v>
      </c>
      <c r="C1633" s="81" t="s">
        <v>1368</v>
      </c>
      <c r="D1633" s="80" t="s">
        <v>72</v>
      </c>
      <c r="E1633" s="80" t="s">
        <v>1369</v>
      </c>
      <c r="F1633" s="401" t="s">
        <v>887</v>
      </c>
      <c r="G1633" s="401"/>
      <c r="H1633" s="82" t="s">
        <v>67</v>
      </c>
      <c r="I1633" s="83">
        <v>8.9999999999999993E-3</v>
      </c>
      <c r="J1633" s="84">
        <v>3.4</v>
      </c>
      <c r="K1633" s="84">
        <v>0.03</v>
      </c>
    </row>
    <row r="1634" spans="2:11" x14ac:dyDescent="0.2">
      <c r="B1634" s="76"/>
      <c r="C1634" s="76"/>
      <c r="D1634" s="76"/>
      <c r="E1634" s="76"/>
      <c r="F1634" s="76" t="s">
        <v>858</v>
      </c>
      <c r="G1634" s="77">
        <v>0.93423193121078318</v>
      </c>
      <c r="H1634" s="76" t="s">
        <v>859</v>
      </c>
      <c r="I1634" s="77">
        <v>1.08</v>
      </c>
      <c r="J1634" s="76" t="s">
        <v>860</v>
      </c>
      <c r="K1634" s="77">
        <v>2.0099999999999998</v>
      </c>
    </row>
    <row r="1635" spans="2:11" ht="30" customHeight="1" thickBot="1" x14ac:dyDescent="0.25">
      <c r="B1635" s="37"/>
      <c r="C1635" s="37"/>
      <c r="D1635" s="37"/>
      <c r="E1635" s="37"/>
      <c r="F1635" s="37"/>
      <c r="G1635" s="37"/>
      <c r="H1635" s="37" t="s">
        <v>861</v>
      </c>
      <c r="I1635" s="78">
        <v>20</v>
      </c>
      <c r="J1635" s="37" t="s">
        <v>862</v>
      </c>
      <c r="K1635" s="38">
        <v>480.8</v>
      </c>
    </row>
    <row r="1636" spans="2:11" ht="0.95" customHeight="1" thickTop="1" x14ac:dyDescent="0.2">
      <c r="B1636" s="79"/>
      <c r="C1636" s="79"/>
      <c r="D1636" s="79"/>
      <c r="E1636" s="79"/>
      <c r="F1636" s="79"/>
      <c r="G1636" s="79"/>
      <c r="H1636" s="79"/>
      <c r="I1636" s="79"/>
      <c r="J1636" s="79"/>
      <c r="K1636" s="79"/>
    </row>
    <row r="1637" spans="2:11" ht="18" customHeight="1" x14ac:dyDescent="0.2">
      <c r="B1637" s="27" t="s">
        <v>636</v>
      </c>
      <c r="C1637" s="29" t="s">
        <v>50</v>
      </c>
      <c r="D1637" s="27" t="s">
        <v>51</v>
      </c>
      <c r="E1637" s="27" t="s">
        <v>2</v>
      </c>
      <c r="F1637" s="398" t="s">
        <v>849</v>
      </c>
      <c r="G1637" s="398"/>
      <c r="H1637" s="28" t="s">
        <v>52</v>
      </c>
      <c r="I1637" s="29" t="s">
        <v>53</v>
      </c>
      <c r="J1637" s="29" t="s">
        <v>54</v>
      </c>
      <c r="K1637" s="29" t="s">
        <v>3</v>
      </c>
    </row>
    <row r="1638" spans="2:11" ht="36" customHeight="1" x14ac:dyDescent="0.2">
      <c r="B1638" s="33" t="s">
        <v>850</v>
      </c>
      <c r="C1638" s="35" t="s">
        <v>637</v>
      </c>
      <c r="D1638" s="33" t="s">
        <v>72</v>
      </c>
      <c r="E1638" s="33" t="s">
        <v>638</v>
      </c>
      <c r="F1638" s="399" t="s">
        <v>1346</v>
      </c>
      <c r="G1638" s="399"/>
      <c r="H1638" s="34" t="s">
        <v>122</v>
      </c>
      <c r="I1638" s="70">
        <v>1</v>
      </c>
      <c r="J1638" s="36">
        <v>46.01</v>
      </c>
      <c r="K1638" s="36">
        <v>46.01</v>
      </c>
    </row>
    <row r="1639" spans="2:11" ht="24" customHeight="1" x14ac:dyDescent="0.2">
      <c r="B1639" s="71" t="s">
        <v>852</v>
      </c>
      <c r="C1639" s="72" t="s">
        <v>917</v>
      </c>
      <c r="D1639" s="71" t="s">
        <v>72</v>
      </c>
      <c r="E1639" s="71" t="s">
        <v>918</v>
      </c>
      <c r="F1639" s="400" t="s">
        <v>855</v>
      </c>
      <c r="G1639" s="400"/>
      <c r="H1639" s="73" t="s">
        <v>866</v>
      </c>
      <c r="I1639" s="74">
        <v>0.105</v>
      </c>
      <c r="J1639" s="75">
        <v>21.08</v>
      </c>
      <c r="K1639" s="75">
        <v>2.21</v>
      </c>
    </row>
    <row r="1640" spans="2:11" ht="24" customHeight="1" x14ac:dyDescent="0.2">
      <c r="B1640" s="71" t="s">
        <v>852</v>
      </c>
      <c r="C1640" s="72" t="s">
        <v>1344</v>
      </c>
      <c r="D1640" s="71" t="s">
        <v>72</v>
      </c>
      <c r="E1640" s="71" t="s">
        <v>1345</v>
      </c>
      <c r="F1640" s="400" t="s">
        <v>855</v>
      </c>
      <c r="G1640" s="400"/>
      <c r="H1640" s="73" t="s">
        <v>866</v>
      </c>
      <c r="I1640" s="74">
        <v>0.105</v>
      </c>
      <c r="J1640" s="75">
        <v>16.25</v>
      </c>
      <c r="K1640" s="75">
        <v>1.7</v>
      </c>
    </row>
    <row r="1641" spans="2:11" ht="48" customHeight="1" x14ac:dyDescent="0.2">
      <c r="B1641" s="80" t="s">
        <v>884</v>
      </c>
      <c r="C1641" s="81" t="s">
        <v>1376</v>
      </c>
      <c r="D1641" s="80" t="s">
        <v>72</v>
      </c>
      <c r="E1641" s="80" t="s">
        <v>1377</v>
      </c>
      <c r="F1641" s="401" t="s">
        <v>887</v>
      </c>
      <c r="G1641" s="401"/>
      <c r="H1641" s="82" t="s">
        <v>122</v>
      </c>
      <c r="I1641" s="83">
        <v>1.0149999999999999</v>
      </c>
      <c r="J1641" s="84">
        <v>41.45</v>
      </c>
      <c r="K1641" s="84">
        <v>42.07</v>
      </c>
    </row>
    <row r="1642" spans="2:11" ht="24" customHeight="1" x14ac:dyDescent="0.2">
      <c r="B1642" s="80" t="s">
        <v>884</v>
      </c>
      <c r="C1642" s="81" t="s">
        <v>1368</v>
      </c>
      <c r="D1642" s="80" t="s">
        <v>72</v>
      </c>
      <c r="E1642" s="80" t="s">
        <v>1369</v>
      </c>
      <c r="F1642" s="401" t="s">
        <v>887</v>
      </c>
      <c r="G1642" s="401"/>
      <c r="H1642" s="82" t="s">
        <v>67</v>
      </c>
      <c r="I1642" s="83">
        <v>8.9999999999999993E-3</v>
      </c>
      <c r="J1642" s="84">
        <v>3.4</v>
      </c>
      <c r="K1642" s="84">
        <v>0.03</v>
      </c>
    </row>
    <row r="1643" spans="2:11" x14ac:dyDescent="0.2">
      <c r="B1643" s="76"/>
      <c r="C1643" s="76"/>
      <c r="D1643" s="76"/>
      <c r="E1643" s="76"/>
      <c r="F1643" s="76" t="s">
        <v>858</v>
      </c>
      <c r="G1643" s="77">
        <v>1.3478968161747618</v>
      </c>
      <c r="H1643" s="76" t="s">
        <v>859</v>
      </c>
      <c r="I1643" s="77">
        <v>1.55</v>
      </c>
      <c r="J1643" s="76" t="s">
        <v>860</v>
      </c>
      <c r="K1643" s="77">
        <v>2.9</v>
      </c>
    </row>
    <row r="1644" spans="2:11" ht="30" customHeight="1" thickBot="1" x14ac:dyDescent="0.25">
      <c r="B1644" s="37"/>
      <c r="C1644" s="37"/>
      <c r="D1644" s="37"/>
      <c r="E1644" s="37"/>
      <c r="F1644" s="37"/>
      <c r="G1644" s="37"/>
      <c r="H1644" s="37" t="s">
        <v>861</v>
      </c>
      <c r="I1644" s="78">
        <v>30</v>
      </c>
      <c r="J1644" s="37" t="s">
        <v>862</v>
      </c>
      <c r="K1644" s="38">
        <v>1380.3</v>
      </c>
    </row>
    <row r="1645" spans="2:11" ht="0.95" customHeight="1" thickTop="1" x14ac:dyDescent="0.2">
      <c r="B1645" s="79"/>
      <c r="C1645" s="79"/>
      <c r="D1645" s="79"/>
      <c r="E1645" s="79"/>
      <c r="F1645" s="79"/>
      <c r="G1645" s="79"/>
      <c r="H1645" s="79"/>
      <c r="I1645" s="79"/>
      <c r="J1645" s="79"/>
      <c r="K1645" s="79"/>
    </row>
    <row r="1646" spans="2:11" ht="18" customHeight="1" x14ac:dyDescent="0.2">
      <c r="B1646" s="27" t="s">
        <v>639</v>
      </c>
      <c r="C1646" s="29" t="s">
        <v>50</v>
      </c>
      <c r="D1646" s="27" t="s">
        <v>51</v>
      </c>
      <c r="E1646" s="27" t="s">
        <v>2</v>
      </c>
      <c r="F1646" s="398" t="s">
        <v>849</v>
      </c>
      <c r="G1646" s="398"/>
      <c r="H1646" s="28" t="s">
        <v>52</v>
      </c>
      <c r="I1646" s="29" t="s">
        <v>53</v>
      </c>
      <c r="J1646" s="29" t="s">
        <v>54</v>
      </c>
      <c r="K1646" s="29" t="s">
        <v>3</v>
      </c>
    </row>
    <row r="1647" spans="2:11" ht="36" customHeight="1" x14ac:dyDescent="0.2">
      <c r="B1647" s="33" t="s">
        <v>850</v>
      </c>
      <c r="C1647" s="35" t="s">
        <v>640</v>
      </c>
      <c r="D1647" s="33" t="s">
        <v>72</v>
      </c>
      <c r="E1647" s="33" t="s">
        <v>641</v>
      </c>
      <c r="F1647" s="399" t="s">
        <v>1378</v>
      </c>
      <c r="G1647" s="399"/>
      <c r="H1647" s="34" t="s">
        <v>122</v>
      </c>
      <c r="I1647" s="70">
        <v>1</v>
      </c>
      <c r="J1647" s="36">
        <v>1.39</v>
      </c>
      <c r="K1647" s="36">
        <v>1.39</v>
      </c>
    </row>
    <row r="1648" spans="2:11" ht="24" customHeight="1" x14ac:dyDescent="0.2">
      <c r="B1648" s="71" t="s">
        <v>852</v>
      </c>
      <c r="C1648" s="72" t="s">
        <v>917</v>
      </c>
      <c r="D1648" s="71" t="s">
        <v>72</v>
      </c>
      <c r="E1648" s="71" t="s">
        <v>918</v>
      </c>
      <c r="F1648" s="400" t="s">
        <v>855</v>
      </c>
      <c r="G1648" s="400"/>
      <c r="H1648" s="73" t="s">
        <v>866</v>
      </c>
      <c r="I1648" s="74">
        <v>2.8E-3</v>
      </c>
      <c r="J1648" s="75">
        <v>21.08</v>
      </c>
      <c r="K1648" s="75">
        <v>0.05</v>
      </c>
    </row>
    <row r="1649" spans="2:11" ht="24" customHeight="1" x14ac:dyDescent="0.2">
      <c r="B1649" s="71" t="s">
        <v>852</v>
      </c>
      <c r="C1649" s="72" t="s">
        <v>1344</v>
      </c>
      <c r="D1649" s="71" t="s">
        <v>72</v>
      </c>
      <c r="E1649" s="71" t="s">
        <v>1345</v>
      </c>
      <c r="F1649" s="400" t="s">
        <v>855</v>
      </c>
      <c r="G1649" s="400"/>
      <c r="H1649" s="73" t="s">
        <v>866</v>
      </c>
      <c r="I1649" s="74">
        <v>2.8E-3</v>
      </c>
      <c r="J1649" s="75">
        <v>16.25</v>
      </c>
      <c r="K1649" s="75">
        <v>0.04</v>
      </c>
    </row>
    <row r="1650" spans="2:11" ht="24" customHeight="1" x14ac:dyDescent="0.2">
      <c r="B1650" s="80" t="s">
        <v>884</v>
      </c>
      <c r="C1650" s="81" t="s">
        <v>1379</v>
      </c>
      <c r="D1650" s="80" t="s">
        <v>72</v>
      </c>
      <c r="E1650" s="80" t="s">
        <v>1380</v>
      </c>
      <c r="F1650" s="401" t="s">
        <v>887</v>
      </c>
      <c r="G1650" s="401"/>
      <c r="H1650" s="82" t="s">
        <v>122</v>
      </c>
      <c r="I1650" s="83">
        <v>1.05</v>
      </c>
      <c r="J1650" s="84">
        <v>1.24</v>
      </c>
      <c r="K1650" s="84">
        <v>1.3</v>
      </c>
    </row>
    <row r="1651" spans="2:11" x14ac:dyDescent="0.2">
      <c r="B1651" s="76"/>
      <c r="C1651" s="76"/>
      <c r="D1651" s="76"/>
      <c r="E1651" s="76"/>
      <c r="F1651" s="76" t="s">
        <v>858</v>
      </c>
      <c r="G1651" s="77">
        <v>3.2535440390425288E-2</v>
      </c>
      <c r="H1651" s="76" t="s">
        <v>859</v>
      </c>
      <c r="I1651" s="77">
        <v>0.04</v>
      </c>
      <c r="J1651" s="76" t="s">
        <v>860</v>
      </c>
      <c r="K1651" s="77">
        <v>7.0000000000000007E-2</v>
      </c>
    </row>
    <row r="1652" spans="2:11" ht="30" customHeight="1" thickBot="1" x14ac:dyDescent="0.25">
      <c r="B1652" s="37"/>
      <c r="C1652" s="37"/>
      <c r="D1652" s="37"/>
      <c r="E1652" s="37"/>
      <c r="F1652" s="37"/>
      <c r="G1652" s="37"/>
      <c r="H1652" s="37" t="s">
        <v>861</v>
      </c>
      <c r="I1652" s="78">
        <v>1242.4000000000001</v>
      </c>
      <c r="J1652" s="37" t="s">
        <v>862</v>
      </c>
      <c r="K1652" s="38">
        <v>1726.93</v>
      </c>
    </row>
    <row r="1653" spans="2:11" ht="0.95" customHeight="1" thickTop="1" x14ac:dyDescent="0.2">
      <c r="B1653" s="79"/>
      <c r="C1653" s="79"/>
      <c r="D1653" s="79"/>
      <c r="E1653" s="79"/>
      <c r="F1653" s="79"/>
      <c r="G1653" s="79"/>
      <c r="H1653" s="79"/>
      <c r="I1653" s="79"/>
      <c r="J1653" s="79"/>
      <c r="K1653" s="79"/>
    </row>
    <row r="1654" spans="2:11" ht="24" customHeight="1" x14ac:dyDescent="0.2">
      <c r="B1654" s="30" t="s">
        <v>642</v>
      </c>
      <c r="C1654" s="30"/>
      <c r="D1654" s="30"/>
      <c r="E1654" s="30" t="s">
        <v>643</v>
      </c>
      <c r="F1654" s="30"/>
      <c r="G1654" s="397"/>
      <c r="H1654" s="397"/>
      <c r="I1654" s="31"/>
      <c r="J1654" s="30"/>
      <c r="K1654" s="32">
        <v>8434.06</v>
      </c>
    </row>
    <row r="1655" spans="2:11" ht="18" customHeight="1" x14ac:dyDescent="0.2">
      <c r="B1655" s="27" t="s">
        <v>644</v>
      </c>
      <c r="C1655" s="29" t="s">
        <v>50</v>
      </c>
      <c r="D1655" s="27" t="s">
        <v>51</v>
      </c>
      <c r="E1655" s="27" t="s">
        <v>2</v>
      </c>
      <c r="F1655" s="398" t="s">
        <v>849</v>
      </c>
      <c r="G1655" s="398"/>
      <c r="H1655" s="28" t="s">
        <v>52</v>
      </c>
      <c r="I1655" s="29" t="s">
        <v>53</v>
      </c>
      <c r="J1655" s="29" t="s">
        <v>54</v>
      </c>
      <c r="K1655" s="29" t="s">
        <v>3</v>
      </c>
    </row>
    <row r="1656" spans="2:11" ht="36" customHeight="1" x14ac:dyDescent="0.2">
      <c r="B1656" s="33" t="s">
        <v>850</v>
      </c>
      <c r="C1656" s="35" t="s">
        <v>645</v>
      </c>
      <c r="D1656" s="33" t="s">
        <v>72</v>
      </c>
      <c r="E1656" s="33" t="s">
        <v>646</v>
      </c>
      <c r="F1656" s="399" t="s">
        <v>1346</v>
      </c>
      <c r="G1656" s="399"/>
      <c r="H1656" s="34" t="s">
        <v>67</v>
      </c>
      <c r="I1656" s="70">
        <v>1</v>
      </c>
      <c r="J1656" s="36">
        <v>26.88</v>
      </c>
      <c r="K1656" s="36">
        <v>26.88</v>
      </c>
    </row>
    <row r="1657" spans="2:11" ht="36" customHeight="1" x14ac:dyDescent="0.2">
      <c r="B1657" s="71" t="s">
        <v>852</v>
      </c>
      <c r="C1657" s="72" t="s">
        <v>1381</v>
      </c>
      <c r="D1657" s="71" t="s">
        <v>72</v>
      </c>
      <c r="E1657" s="71" t="s">
        <v>1382</v>
      </c>
      <c r="F1657" s="400" t="s">
        <v>1346</v>
      </c>
      <c r="G1657" s="400"/>
      <c r="H1657" s="73" t="s">
        <v>67</v>
      </c>
      <c r="I1657" s="74">
        <v>1</v>
      </c>
      <c r="J1657" s="75">
        <v>6.53</v>
      </c>
      <c r="K1657" s="75">
        <v>6.53</v>
      </c>
    </row>
    <row r="1658" spans="2:11" ht="36" customHeight="1" x14ac:dyDescent="0.2">
      <c r="B1658" s="71" t="s">
        <v>852</v>
      </c>
      <c r="C1658" s="72" t="s">
        <v>1383</v>
      </c>
      <c r="D1658" s="71" t="s">
        <v>72</v>
      </c>
      <c r="E1658" s="71" t="s">
        <v>1384</v>
      </c>
      <c r="F1658" s="400" t="s">
        <v>1346</v>
      </c>
      <c r="G1658" s="400"/>
      <c r="H1658" s="73" t="s">
        <v>67</v>
      </c>
      <c r="I1658" s="74">
        <v>1</v>
      </c>
      <c r="J1658" s="75">
        <v>20.350000000000001</v>
      </c>
      <c r="K1658" s="75">
        <v>20.350000000000001</v>
      </c>
    </row>
    <row r="1659" spans="2:11" x14ac:dyDescent="0.2">
      <c r="B1659" s="76"/>
      <c r="C1659" s="76"/>
      <c r="D1659" s="76"/>
      <c r="E1659" s="76"/>
      <c r="F1659" s="76" t="s">
        <v>858</v>
      </c>
      <c r="G1659" s="77">
        <v>4.8989077387868925</v>
      </c>
      <c r="H1659" s="76" t="s">
        <v>859</v>
      </c>
      <c r="I1659" s="77">
        <v>5.64</v>
      </c>
      <c r="J1659" s="76" t="s">
        <v>860</v>
      </c>
      <c r="K1659" s="77">
        <v>10.54</v>
      </c>
    </row>
    <row r="1660" spans="2:11" ht="30" customHeight="1" thickBot="1" x14ac:dyDescent="0.25">
      <c r="B1660" s="37"/>
      <c r="C1660" s="37"/>
      <c r="D1660" s="37"/>
      <c r="E1660" s="37"/>
      <c r="F1660" s="37"/>
      <c r="G1660" s="37"/>
      <c r="H1660" s="37" t="s">
        <v>861</v>
      </c>
      <c r="I1660" s="78">
        <v>51</v>
      </c>
      <c r="J1660" s="37" t="s">
        <v>862</v>
      </c>
      <c r="K1660" s="38">
        <v>1370.88</v>
      </c>
    </row>
    <row r="1661" spans="2:11" ht="0.95" customHeight="1" thickTop="1" x14ac:dyDescent="0.2">
      <c r="B1661" s="79"/>
      <c r="C1661" s="79"/>
      <c r="D1661" s="79"/>
      <c r="E1661" s="79"/>
      <c r="F1661" s="79"/>
      <c r="G1661" s="79"/>
      <c r="H1661" s="79"/>
      <c r="I1661" s="79"/>
      <c r="J1661" s="79"/>
      <c r="K1661" s="79"/>
    </row>
    <row r="1662" spans="2:11" ht="18" customHeight="1" x14ac:dyDescent="0.2">
      <c r="B1662" s="27" t="s">
        <v>647</v>
      </c>
      <c r="C1662" s="29" t="s">
        <v>50</v>
      </c>
      <c r="D1662" s="27" t="s">
        <v>51</v>
      </c>
      <c r="E1662" s="27" t="s">
        <v>2</v>
      </c>
      <c r="F1662" s="398" t="s">
        <v>849</v>
      </c>
      <c r="G1662" s="398"/>
      <c r="H1662" s="28" t="s">
        <v>52</v>
      </c>
      <c r="I1662" s="29" t="s">
        <v>53</v>
      </c>
      <c r="J1662" s="29" t="s">
        <v>54</v>
      </c>
      <c r="K1662" s="29" t="s">
        <v>3</v>
      </c>
    </row>
    <row r="1663" spans="2:11" ht="36" customHeight="1" x14ac:dyDescent="0.2">
      <c r="B1663" s="33" t="s">
        <v>850</v>
      </c>
      <c r="C1663" s="35" t="s">
        <v>648</v>
      </c>
      <c r="D1663" s="33" t="s">
        <v>72</v>
      </c>
      <c r="E1663" s="33" t="s">
        <v>649</v>
      </c>
      <c r="F1663" s="399" t="s">
        <v>1346</v>
      </c>
      <c r="G1663" s="399"/>
      <c r="H1663" s="34" t="s">
        <v>67</v>
      </c>
      <c r="I1663" s="70">
        <v>1</v>
      </c>
      <c r="J1663" s="36">
        <v>44.95</v>
      </c>
      <c r="K1663" s="36">
        <v>44.95</v>
      </c>
    </row>
    <row r="1664" spans="2:11" ht="36" customHeight="1" x14ac:dyDescent="0.2">
      <c r="B1664" s="71" t="s">
        <v>852</v>
      </c>
      <c r="C1664" s="72" t="s">
        <v>1381</v>
      </c>
      <c r="D1664" s="71" t="s">
        <v>72</v>
      </c>
      <c r="E1664" s="71" t="s">
        <v>1382</v>
      </c>
      <c r="F1664" s="400" t="s">
        <v>1346</v>
      </c>
      <c r="G1664" s="400"/>
      <c r="H1664" s="73" t="s">
        <v>67</v>
      </c>
      <c r="I1664" s="74">
        <v>1</v>
      </c>
      <c r="J1664" s="75">
        <v>6.53</v>
      </c>
      <c r="K1664" s="75">
        <v>6.53</v>
      </c>
    </row>
    <row r="1665" spans="2:11" ht="36" customHeight="1" x14ac:dyDescent="0.2">
      <c r="B1665" s="71" t="s">
        <v>852</v>
      </c>
      <c r="C1665" s="72" t="s">
        <v>1385</v>
      </c>
      <c r="D1665" s="71" t="s">
        <v>72</v>
      </c>
      <c r="E1665" s="71" t="s">
        <v>1386</v>
      </c>
      <c r="F1665" s="400" t="s">
        <v>1346</v>
      </c>
      <c r="G1665" s="400"/>
      <c r="H1665" s="73" t="s">
        <v>67</v>
      </c>
      <c r="I1665" s="74">
        <v>1</v>
      </c>
      <c r="J1665" s="75">
        <v>38.42</v>
      </c>
      <c r="K1665" s="75">
        <v>38.42</v>
      </c>
    </row>
    <row r="1666" spans="2:11" x14ac:dyDescent="0.2">
      <c r="B1666" s="76"/>
      <c r="C1666" s="76"/>
      <c r="D1666" s="76"/>
      <c r="E1666" s="76"/>
      <c r="F1666" s="76" t="s">
        <v>858</v>
      </c>
      <c r="G1666" s="77">
        <v>8.0734370999999996</v>
      </c>
      <c r="H1666" s="76" t="s">
        <v>859</v>
      </c>
      <c r="I1666" s="77">
        <v>9.3000000000000007</v>
      </c>
      <c r="J1666" s="76" t="s">
        <v>860</v>
      </c>
      <c r="K1666" s="77">
        <v>17.37</v>
      </c>
    </row>
    <row r="1667" spans="2:11" ht="30" customHeight="1" thickBot="1" x14ac:dyDescent="0.25">
      <c r="B1667" s="37"/>
      <c r="C1667" s="37"/>
      <c r="D1667" s="37"/>
      <c r="E1667" s="37"/>
      <c r="F1667" s="37"/>
      <c r="G1667" s="37"/>
      <c r="H1667" s="37" t="s">
        <v>861</v>
      </c>
      <c r="I1667" s="78">
        <v>7</v>
      </c>
      <c r="J1667" s="37" t="s">
        <v>862</v>
      </c>
      <c r="K1667" s="38">
        <v>314.64999999999998</v>
      </c>
    </row>
    <row r="1668" spans="2:11" ht="0.95" customHeight="1" thickTop="1" x14ac:dyDescent="0.2">
      <c r="B1668" s="79"/>
      <c r="C1668" s="79"/>
      <c r="D1668" s="79"/>
      <c r="E1668" s="79"/>
      <c r="F1668" s="79"/>
      <c r="G1668" s="79"/>
      <c r="H1668" s="79"/>
      <c r="I1668" s="79"/>
      <c r="J1668" s="79"/>
      <c r="K1668" s="79"/>
    </row>
    <row r="1669" spans="2:11" ht="18" customHeight="1" x14ac:dyDescent="0.2">
      <c r="B1669" s="27" t="s">
        <v>650</v>
      </c>
      <c r="C1669" s="29" t="s">
        <v>50</v>
      </c>
      <c r="D1669" s="27" t="s">
        <v>51</v>
      </c>
      <c r="E1669" s="27" t="s">
        <v>2</v>
      </c>
      <c r="F1669" s="398" t="s">
        <v>849</v>
      </c>
      <c r="G1669" s="398"/>
      <c r="H1669" s="28" t="s">
        <v>52</v>
      </c>
      <c r="I1669" s="29" t="s">
        <v>53</v>
      </c>
      <c r="J1669" s="29" t="s">
        <v>54</v>
      </c>
      <c r="K1669" s="29" t="s">
        <v>3</v>
      </c>
    </row>
    <row r="1670" spans="2:11" ht="36" customHeight="1" x14ac:dyDescent="0.2">
      <c r="B1670" s="33" t="s">
        <v>850</v>
      </c>
      <c r="C1670" s="35" t="s">
        <v>651</v>
      </c>
      <c r="D1670" s="33" t="s">
        <v>72</v>
      </c>
      <c r="E1670" s="33" t="s">
        <v>652</v>
      </c>
      <c r="F1670" s="399" t="s">
        <v>1346</v>
      </c>
      <c r="G1670" s="399"/>
      <c r="H1670" s="34" t="s">
        <v>67</v>
      </c>
      <c r="I1670" s="70">
        <v>1</v>
      </c>
      <c r="J1670" s="36">
        <v>63.04</v>
      </c>
      <c r="K1670" s="36">
        <v>63.04</v>
      </c>
    </row>
    <row r="1671" spans="2:11" ht="36" customHeight="1" x14ac:dyDescent="0.2">
      <c r="B1671" s="71" t="s">
        <v>852</v>
      </c>
      <c r="C1671" s="72" t="s">
        <v>1381</v>
      </c>
      <c r="D1671" s="71" t="s">
        <v>72</v>
      </c>
      <c r="E1671" s="71" t="s">
        <v>1382</v>
      </c>
      <c r="F1671" s="400" t="s">
        <v>1346</v>
      </c>
      <c r="G1671" s="400"/>
      <c r="H1671" s="73" t="s">
        <v>67</v>
      </c>
      <c r="I1671" s="74">
        <v>1</v>
      </c>
      <c r="J1671" s="75">
        <v>6.53</v>
      </c>
      <c r="K1671" s="75">
        <v>6.53</v>
      </c>
    </row>
    <row r="1672" spans="2:11" ht="36" customHeight="1" x14ac:dyDescent="0.2">
      <c r="B1672" s="71" t="s">
        <v>852</v>
      </c>
      <c r="C1672" s="72" t="s">
        <v>1387</v>
      </c>
      <c r="D1672" s="71" t="s">
        <v>72</v>
      </c>
      <c r="E1672" s="71" t="s">
        <v>1388</v>
      </c>
      <c r="F1672" s="400" t="s">
        <v>1346</v>
      </c>
      <c r="G1672" s="400"/>
      <c r="H1672" s="73" t="s">
        <v>67</v>
      </c>
      <c r="I1672" s="74">
        <v>1</v>
      </c>
      <c r="J1672" s="75">
        <v>56.51</v>
      </c>
      <c r="K1672" s="75">
        <v>56.51</v>
      </c>
    </row>
    <row r="1673" spans="2:11" x14ac:dyDescent="0.2">
      <c r="B1673" s="76"/>
      <c r="C1673" s="76"/>
      <c r="D1673" s="76"/>
      <c r="E1673" s="76"/>
      <c r="F1673" s="76" t="s">
        <v>858</v>
      </c>
      <c r="G1673" s="77">
        <v>11.2572624</v>
      </c>
      <c r="H1673" s="76" t="s">
        <v>859</v>
      </c>
      <c r="I1673" s="77">
        <v>12.96</v>
      </c>
      <c r="J1673" s="76" t="s">
        <v>860</v>
      </c>
      <c r="K1673" s="77">
        <v>24.22</v>
      </c>
    </row>
    <row r="1674" spans="2:11" ht="30" customHeight="1" thickBot="1" x14ac:dyDescent="0.25">
      <c r="B1674" s="37"/>
      <c r="C1674" s="37"/>
      <c r="D1674" s="37"/>
      <c r="E1674" s="37"/>
      <c r="F1674" s="37"/>
      <c r="G1674" s="37"/>
      <c r="H1674" s="37" t="s">
        <v>861</v>
      </c>
      <c r="I1674" s="78">
        <v>20</v>
      </c>
      <c r="J1674" s="37" t="s">
        <v>862</v>
      </c>
      <c r="K1674" s="38">
        <v>1260.8</v>
      </c>
    </row>
    <row r="1675" spans="2:11" ht="0.95" customHeight="1" thickTop="1" x14ac:dyDescent="0.2">
      <c r="B1675" s="79"/>
      <c r="C1675" s="79"/>
      <c r="D1675" s="79"/>
      <c r="E1675" s="79"/>
      <c r="F1675" s="79"/>
      <c r="G1675" s="79"/>
      <c r="H1675" s="79"/>
      <c r="I1675" s="79"/>
      <c r="J1675" s="79"/>
      <c r="K1675" s="79"/>
    </row>
    <row r="1676" spans="2:11" ht="18" customHeight="1" x14ac:dyDescent="0.2">
      <c r="B1676" s="27" t="s">
        <v>653</v>
      </c>
      <c r="C1676" s="29" t="s">
        <v>50</v>
      </c>
      <c r="D1676" s="27" t="s">
        <v>51</v>
      </c>
      <c r="E1676" s="27" t="s">
        <v>2</v>
      </c>
      <c r="F1676" s="398" t="s">
        <v>849</v>
      </c>
      <c r="G1676" s="398"/>
      <c r="H1676" s="28" t="s">
        <v>52</v>
      </c>
      <c r="I1676" s="29" t="s">
        <v>53</v>
      </c>
      <c r="J1676" s="29" t="s">
        <v>54</v>
      </c>
      <c r="K1676" s="29" t="s">
        <v>3</v>
      </c>
    </row>
    <row r="1677" spans="2:11" ht="36" customHeight="1" x14ac:dyDescent="0.2">
      <c r="B1677" s="33" t="s">
        <v>850</v>
      </c>
      <c r="C1677" s="35" t="s">
        <v>654</v>
      </c>
      <c r="D1677" s="33" t="s">
        <v>72</v>
      </c>
      <c r="E1677" s="33" t="s">
        <v>655</v>
      </c>
      <c r="F1677" s="399" t="s">
        <v>1346</v>
      </c>
      <c r="G1677" s="399"/>
      <c r="H1677" s="34" t="s">
        <v>67</v>
      </c>
      <c r="I1677" s="70">
        <v>1</v>
      </c>
      <c r="J1677" s="36">
        <v>11.98</v>
      </c>
      <c r="K1677" s="36">
        <v>11.98</v>
      </c>
    </row>
    <row r="1678" spans="2:11" ht="24" customHeight="1" x14ac:dyDescent="0.2">
      <c r="B1678" s="71" t="s">
        <v>852</v>
      </c>
      <c r="C1678" s="72" t="s">
        <v>917</v>
      </c>
      <c r="D1678" s="71" t="s">
        <v>72</v>
      </c>
      <c r="E1678" s="71" t="s">
        <v>918</v>
      </c>
      <c r="F1678" s="400" t="s">
        <v>855</v>
      </c>
      <c r="G1678" s="400"/>
      <c r="H1678" s="73" t="s">
        <v>866</v>
      </c>
      <c r="I1678" s="74">
        <v>0.216</v>
      </c>
      <c r="J1678" s="75">
        <v>21.08</v>
      </c>
      <c r="K1678" s="75">
        <v>4.55</v>
      </c>
    </row>
    <row r="1679" spans="2:11" ht="24" customHeight="1" x14ac:dyDescent="0.2">
      <c r="B1679" s="80" t="s">
        <v>884</v>
      </c>
      <c r="C1679" s="81" t="s">
        <v>1389</v>
      </c>
      <c r="D1679" s="80" t="s">
        <v>72</v>
      </c>
      <c r="E1679" s="80" t="s">
        <v>1390</v>
      </c>
      <c r="F1679" s="401" t="s">
        <v>887</v>
      </c>
      <c r="G1679" s="401"/>
      <c r="H1679" s="82" t="s">
        <v>67</v>
      </c>
      <c r="I1679" s="83">
        <v>1</v>
      </c>
      <c r="J1679" s="84">
        <v>5.24</v>
      </c>
      <c r="K1679" s="84">
        <v>5.24</v>
      </c>
    </row>
    <row r="1680" spans="2:11" ht="36" customHeight="1" x14ac:dyDescent="0.2">
      <c r="B1680" s="80" t="s">
        <v>884</v>
      </c>
      <c r="C1680" s="81" t="s">
        <v>1391</v>
      </c>
      <c r="D1680" s="80" t="s">
        <v>72</v>
      </c>
      <c r="E1680" s="80" t="s">
        <v>1392</v>
      </c>
      <c r="F1680" s="401" t="s">
        <v>887</v>
      </c>
      <c r="G1680" s="401"/>
      <c r="H1680" s="82" t="s">
        <v>67</v>
      </c>
      <c r="I1680" s="83">
        <v>1</v>
      </c>
      <c r="J1680" s="84">
        <v>2.19</v>
      </c>
      <c r="K1680" s="84">
        <v>2.19</v>
      </c>
    </row>
    <row r="1681" spans="2:11" x14ac:dyDescent="0.2">
      <c r="B1681" s="76"/>
      <c r="C1681" s="76"/>
      <c r="D1681" s="76"/>
      <c r="E1681" s="76"/>
      <c r="F1681" s="76" t="s">
        <v>858</v>
      </c>
      <c r="G1681" s="77">
        <v>1.6314199395770392</v>
      </c>
      <c r="H1681" s="76" t="s">
        <v>859</v>
      </c>
      <c r="I1681" s="77">
        <v>1.88</v>
      </c>
      <c r="J1681" s="76" t="s">
        <v>860</v>
      </c>
      <c r="K1681" s="77">
        <v>3.51</v>
      </c>
    </row>
    <row r="1682" spans="2:11" ht="30" customHeight="1" thickBot="1" x14ac:dyDescent="0.25">
      <c r="B1682" s="37"/>
      <c r="C1682" s="37"/>
      <c r="D1682" s="37"/>
      <c r="E1682" s="37"/>
      <c r="F1682" s="37"/>
      <c r="G1682" s="37"/>
      <c r="H1682" s="37" t="s">
        <v>861</v>
      </c>
      <c r="I1682" s="78">
        <v>13</v>
      </c>
      <c r="J1682" s="37" t="s">
        <v>862</v>
      </c>
      <c r="K1682" s="38">
        <v>155.74</v>
      </c>
    </row>
    <row r="1683" spans="2:11" ht="0.95" customHeight="1" thickTop="1" x14ac:dyDescent="0.2">
      <c r="B1683" s="79"/>
      <c r="C1683" s="79"/>
      <c r="D1683" s="79"/>
      <c r="E1683" s="79"/>
      <c r="F1683" s="79"/>
      <c r="G1683" s="79"/>
      <c r="H1683" s="79"/>
      <c r="I1683" s="79"/>
      <c r="J1683" s="79"/>
      <c r="K1683" s="79"/>
    </row>
    <row r="1684" spans="2:11" ht="18" customHeight="1" x14ac:dyDescent="0.2">
      <c r="B1684" s="27" t="s">
        <v>656</v>
      </c>
      <c r="C1684" s="29" t="s">
        <v>50</v>
      </c>
      <c r="D1684" s="27" t="s">
        <v>51</v>
      </c>
      <c r="E1684" s="27" t="s">
        <v>2</v>
      </c>
      <c r="F1684" s="398" t="s">
        <v>849</v>
      </c>
      <c r="G1684" s="398"/>
      <c r="H1684" s="28" t="s">
        <v>52</v>
      </c>
      <c r="I1684" s="29" t="s">
        <v>53</v>
      </c>
      <c r="J1684" s="29" t="s">
        <v>54</v>
      </c>
      <c r="K1684" s="29" t="s">
        <v>3</v>
      </c>
    </row>
    <row r="1685" spans="2:11" ht="36" customHeight="1" x14ac:dyDescent="0.2">
      <c r="B1685" s="33" t="s">
        <v>850</v>
      </c>
      <c r="C1685" s="35" t="s">
        <v>657</v>
      </c>
      <c r="D1685" s="33" t="s">
        <v>72</v>
      </c>
      <c r="E1685" s="33" t="s">
        <v>658</v>
      </c>
      <c r="F1685" s="399" t="s">
        <v>1346</v>
      </c>
      <c r="G1685" s="399"/>
      <c r="H1685" s="34" t="s">
        <v>67</v>
      </c>
      <c r="I1685" s="70">
        <v>1</v>
      </c>
      <c r="J1685" s="36">
        <v>36.85</v>
      </c>
      <c r="K1685" s="36">
        <v>36.85</v>
      </c>
    </row>
    <row r="1686" spans="2:11" ht="36" customHeight="1" x14ac:dyDescent="0.2">
      <c r="B1686" s="71" t="s">
        <v>852</v>
      </c>
      <c r="C1686" s="72" t="s">
        <v>1381</v>
      </c>
      <c r="D1686" s="71" t="s">
        <v>72</v>
      </c>
      <c r="E1686" s="71" t="s">
        <v>1382</v>
      </c>
      <c r="F1686" s="400" t="s">
        <v>1346</v>
      </c>
      <c r="G1686" s="400"/>
      <c r="H1686" s="73" t="s">
        <v>67</v>
      </c>
      <c r="I1686" s="74">
        <v>1</v>
      </c>
      <c r="J1686" s="75">
        <v>6.53</v>
      </c>
      <c r="K1686" s="75">
        <v>6.53</v>
      </c>
    </row>
    <row r="1687" spans="2:11" ht="36" customHeight="1" x14ac:dyDescent="0.2">
      <c r="B1687" s="71" t="s">
        <v>852</v>
      </c>
      <c r="C1687" s="72" t="s">
        <v>1393</v>
      </c>
      <c r="D1687" s="71" t="s">
        <v>72</v>
      </c>
      <c r="E1687" s="71" t="s">
        <v>1394</v>
      </c>
      <c r="F1687" s="400" t="s">
        <v>1346</v>
      </c>
      <c r="G1687" s="400"/>
      <c r="H1687" s="73" t="s">
        <v>67</v>
      </c>
      <c r="I1687" s="74">
        <v>1</v>
      </c>
      <c r="J1687" s="75">
        <v>30.32</v>
      </c>
      <c r="K1687" s="75">
        <v>30.32</v>
      </c>
    </row>
    <row r="1688" spans="2:11" x14ac:dyDescent="0.2">
      <c r="B1688" s="76"/>
      <c r="C1688" s="76"/>
      <c r="D1688" s="76"/>
      <c r="E1688" s="76"/>
      <c r="F1688" s="76" t="s">
        <v>858</v>
      </c>
      <c r="G1688" s="77">
        <v>5.9539856000000002</v>
      </c>
      <c r="H1688" s="76" t="s">
        <v>859</v>
      </c>
      <c r="I1688" s="77">
        <v>6.86</v>
      </c>
      <c r="J1688" s="76" t="s">
        <v>860</v>
      </c>
      <c r="K1688" s="77">
        <v>12.81</v>
      </c>
    </row>
    <row r="1689" spans="2:11" ht="30" customHeight="1" thickBot="1" x14ac:dyDescent="0.25">
      <c r="B1689" s="37"/>
      <c r="C1689" s="37"/>
      <c r="D1689" s="37"/>
      <c r="E1689" s="37"/>
      <c r="F1689" s="37"/>
      <c r="G1689" s="37"/>
      <c r="H1689" s="37" t="s">
        <v>861</v>
      </c>
      <c r="I1689" s="78">
        <v>2</v>
      </c>
      <c r="J1689" s="37" t="s">
        <v>862</v>
      </c>
      <c r="K1689" s="38">
        <v>73.7</v>
      </c>
    </row>
    <row r="1690" spans="2:11" ht="0.95" customHeight="1" thickTop="1" x14ac:dyDescent="0.2">
      <c r="B1690" s="79"/>
      <c r="C1690" s="79"/>
      <c r="D1690" s="79"/>
      <c r="E1690" s="79"/>
      <c r="F1690" s="79"/>
      <c r="G1690" s="79"/>
      <c r="H1690" s="79"/>
      <c r="I1690" s="79"/>
      <c r="J1690" s="79"/>
      <c r="K1690" s="79"/>
    </row>
    <row r="1691" spans="2:11" ht="18" customHeight="1" x14ac:dyDescent="0.2">
      <c r="B1691" s="27" t="s">
        <v>659</v>
      </c>
      <c r="C1691" s="29" t="s">
        <v>50</v>
      </c>
      <c r="D1691" s="27" t="s">
        <v>51</v>
      </c>
      <c r="E1691" s="27" t="s">
        <v>2</v>
      </c>
      <c r="F1691" s="398" t="s">
        <v>849</v>
      </c>
      <c r="G1691" s="398"/>
      <c r="H1691" s="28" t="s">
        <v>52</v>
      </c>
      <c r="I1691" s="29" t="s">
        <v>53</v>
      </c>
      <c r="J1691" s="29" t="s">
        <v>54</v>
      </c>
      <c r="K1691" s="29" t="s">
        <v>3</v>
      </c>
    </row>
    <row r="1692" spans="2:11" ht="36" customHeight="1" x14ac:dyDescent="0.2">
      <c r="B1692" s="33" t="s">
        <v>850</v>
      </c>
      <c r="C1692" s="35" t="s">
        <v>660</v>
      </c>
      <c r="D1692" s="33" t="s">
        <v>72</v>
      </c>
      <c r="E1692" s="33" t="s">
        <v>661</v>
      </c>
      <c r="F1692" s="399" t="s">
        <v>1346</v>
      </c>
      <c r="G1692" s="399"/>
      <c r="H1692" s="34" t="s">
        <v>67</v>
      </c>
      <c r="I1692" s="70">
        <v>1</v>
      </c>
      <c r="J1692" s="36">
        <v>60.25</v>
      </c>
      <c r="K1692" s="36">
        <v>60.25</v>
      </c>
    </row>
    <row r="1693" spans="2:11" ht="36" customHeight="1" x14ac:dyDescent="0.2">
      <c r="B1693" s="71" t="s">
        <v>852</v>
      </c>
      <c r="C1693" s="72" t="s">
        <v>1381</v>
      </c>
      <c r="D1693" s="71" t="s">
        <v>72</v>
      </c>
      <c r="E1693" s="71" t="s">
        <v>1382</v>
      </c>
      <c r="F1693" s="400" t="s">
        <v>1346</v>
      </c>
      <c r="G1693" s="400"/>
      <c r="H1693" s="73" t="s">
        <v>67</v>
      </c>
      <c r="I1693" s="74">
        <v>1</v>
      </c>
      <c r="J1693" s="75">
        <v>6.53</v>
      </c>
      <c r="K1693" s="75">
        <v>6.53</v>
      </c>
    </row>
    <row r="1694" spans="2:11" ht="36" customHeight="1" x14ac:dyDescent="0.2">
      <c r="B1694" s="71" t="s">
        <v>852</v>
      </c>
      <c r="C1694" s="72" t="s">
        <v>1395</v>
      </c>
      <c r="D1694" s="71" t="s">
        <v>72</v>
      </c>
      <c r="E1694" s="71" t="s">
        <v>1396</v>
      </c>
      <c r="F1694" s="400" t="s">
        <v>1346</v>
      </c>
      <c r="G1694" s="400"/>
      <c r="H1694" s="73" t="s">
        <v>67</v>
      </c>
      <c r="I1694" s="74">
        <v>1</v>
      </c>
      <c r="J1694" s="75">
        <v>53.72</v>
      </c>
      <c r="K1694" s="75">
        <v>53.72</v>
      </c>
    </row>
    <row r="1695" spans="2:11" x14ac:dyDescent="0.2">
      <c r="B1695" s="76"/>
      <c r="C1695" s="76"/>
      <c r="D1695" s="76"/>
      <c r="E1695" s="76"/>
      <c r="F1695" s="76" t="s">
        <v>858</v>
      </c>
      <c r="G1695" s="77">
        <v>11.2572624</v>
      </c>
      <c r="H1695" s="76" t="s">
        <v>859</v>
      </c>
      <c r="I1695" s="77">
        <v>12.96</v>
      </c>
      <c r="J1695" s="76" t="s">
        <v>860</v>
      </c>
      <c r="K1695" s="77">
        <v>24.22</v>
      </c>
    </row>
    <row r="1696" spans="2:11" ht="30" customHeight="1" thickBot="1" x14ac:dyDescent="0.25">
      <c r="B1696" s="37"/>
      <c r="C1696" s="37"/>
      <c r="D1696" s="37"/>
      <c r="E1696" s="37"/>
      <c r="F1696" s="37"/>
      <c r="G1696" s="37"/>
      <c r="H1696" s="37" t="s">
        <v>861</v>
      </c>
      <c r="I1696" s="78">
        <v>8</v>
      </c>
      <c r="J1696" s="37" t="s">
        <v>862</v>
      </c>
      <c r="K1696" s="38">
        <v>482</v>
      </c>
    </row>
    <row r="1697" spans="2:11" ht="0.95" customHeight="1" thickTop="1" x14ac:dyDescent="0.2">
      <c r="B1697" s="79"/>
      <c r="C1697" s="79"/>
      <c r="D1697" s="79"/>
      <c r="E1697" s="79"/>
      <c r="F1697" s="79"/>
      <c r="G1697" s="79"/>
      <c r="H1697" s="79"/>
      <c r="I1697" s="79"/>
      <c r="J1697" s="79"/>
      <c r="K1697" s="79"/>
    </row>
    <row r="1698" spans="2:11" ht="18" customHeight="1" x14ac:dyDescent="0.2">
      <c r="B1698" s="27" t="s">
        <v>662</v>
      </c>
      <c r="C1698" s="29" t="s">
        <v>50</v>
      </c>
      <c r="D1698" s="27" t="s">
        <v>51</v>
      </c>
      <c r="E1698" s="27" t="s">
        <v>2</v>
      </c>
      <c r="F1698" s="398" t="s">
        <v>849</v>
      </c>
      <c r="G1698" s="398"/>
      <c r="H1698" s="28" t="s">
        <v>52</v>
      </c>
      <c r="I1698" s="29" t="s">
        <v>53</v>
      </c>
      <c r="J1698" s="29" t="s">
        <v>54</v>
      </c>
      <c r="K1698" s="29" t="s">
        <v>3</v>
      </c>
    </row>
    <row r="1699" spans="2:11" ht="36" customHeight="1" x14ac:dyDescent="0.2">
      <c r="B1699" s="33" t="s">
        <v>850</v>
      </c>
      <c r="C1699" s="35" t="s">
        <v>663</v>
      </c>
      <c r="D1699" s="33" t="s">
        <v>72</v>
      </c>
      <c r="E1699" s="33" t="s">
        <v>664</v>
      </c>
      <c r="F1699" s="399" t="s">
        <v>1346</v>
      </c>
      <c r="G1699" s="399"/>
      <c r="H1699" s="34" t="s">
        <v>67</v>
      </c>
      <c r="I1699" s="70">
        <v>1</v>
      </c>
      <c r="J1699" s="36">
        <v>43.09</v>
      </c>
      <c r="K1699" s="36">
        <v>43.09</v>
      </c>
    </row>
    <row r="1700" spans="2:11" ht="36" customHeight="1" x14ac:dyDescent="0.2">
      <c r="B1700" s="71" t="s">
        <v>852</v>
      </c>
      <c r="C1700" s="72" t="s">
        <v>1381</v>
      </c>
      <c r="D1700" s="71" t="s">
        <v>72</v>
      </c>
      <c r="E1700" s="71" t="s">
        <v>1382</v>
      </c>
      <c r="F1700" s="400" t="s">
        <v>1346</v>
      </c>
      <c r="G1700" s="400"/>
      <c r="H1700" s="73" t="s">
        <v>67</v>
      </c>
      <c r="I1700" s="74">
        <v>1</v>
      </c>
      <c r="J1700" s="75">
        <v>6.53</v>
      </c>
      <c r="K1700" s="75">
        <v>6.53</v>
      </c>
    </row>
    <row r="1701" spans="2:11" ht="36" customHeight="1" x14ac:dyDescent="0.2">
      <c r="B1701" s="71" t="s">
        <v>852</v>
      </c>
      <c r="C1701" s="72" t="s">
        <v>1397</v>
      </c>
      <c r="D1701" s="71" t="s">
        <v>72</v>
      </c>
      <c r="E1701" s="71" t="s">
        <v>1398</v>
      </c>
      <c r="F1701" s="400" t="s">
        <v>1346</v>
      </c>
      <c r="G1701" s="400"/>
      <c r="H1701" s="73" t="s">
        <v>67</v>
      </c>
      <c r="I1701" s="74">
        <v>1</v>
      </c>
      <c r="J1701" s="75">
        <v>36.56</v>
      </c>
      <c r="K1701" s="75">
        <v>36.56</v>
      </c>
    </row>
    <row r="1702" spans="2:11" x14ac:dyDescent="0.2">
      <c r="B1702" s="76"/>
      <c r="C1702" s="76"/>
      <c r="D1702" s="76"/>
      <c r="E1702" s="76"/>
      <c r="F1702" s="76" t="s">
        <v>858</v>
      </c>
      <c r="G1702" s="77">
        <v>8.0734370999999996</v>
      </c>
      <c r="H1702" s="76" t="s">
        <v>859</v>
      </c>
      <c r="I1702" s="77">
        <v>9.3000000000000007</v>
      </c>
      <c r="J1702" s="76" t="s">
        <v>860</v>
      </c>
      <c r="K1702" s="77">
        <v>17.37</v>
      </c>
    </row>
    <row r="1703" spans="2:11" ht="30" customHeight="1" thickBot="1" x14ac:dyDescent="0.25">
      <c r="B1703" s="37"/>
      <c r="C1703" s="37"/>
      <c r="D1703" s="37"/>
      <c r="E1703" s="37"/>
      <c r="F1703" s="37"/>
      <c r="G1703" s="37"/>
      <c r="H1703" s="37" t="s">
        <v>861</v>
      </c>
      <c r="I1703" s="78">
        <v>6</v>
      </c>
      <c r="J1703" s="37" t="s">
        <v>862</v>
      </c>
      <c r="K1703" s="38">
        <v>258.54000000000002</v>
      </c>
    </row>
    <row r="1704" spans="2:11" ht="0.95" customHeight="1" thickTop="1" x14ac:dyDescent="0.2">
      <c r="B1704" s="79"/>
      <c r="C1704" s="79"/>
      <c r="D1704" s="79"/>
      <c r="E1704" s="79"/>
      <c r="F1704" s="79"/>
      <c r="G1704" s="79"/>
      <c r="H1704" s="79"/>
      <c r="I1704" s="79"/>
      <c r="J1704" s="79"/>
      <c r="K1704" s="79"/>
    </row>
    <row r="1705" spans="2:11" ht="18" customHeight="1" x14ac:dyDescent="0.2">
      <c r="B1705" s="27" t="s">
        <v>665</v>
      </c>
      <c r="C1705" s="29" t="s">
        <v>50</v>
      </c>
      <c r="D1705" s="27" t="s">
        <v>51</v>
      </c>
      <c r="E1705" s="27" t="s">
        <v>2</v>
      </c>
      <c r="F1705" s="398" t="s">
        <v>849</v>
      </c>
      <c r="G1705" s="398"/>
      <c r="H1705" s="28" t="s">
        <v>52</v>
      </c>
      <c r="I1705" s="29" t="s">
        <v>53</v>
      </c>
      <c r="J1705" s="29" t="s">
        <v>54</v>
      </c>
      <c r="K1705" s="29" t="s">
        <v>3</v>
      </c>
    </row>
    <row r="1706" spans="2:11" ht="36" customHeight="1" x14ac:dyDescent="0.2">
      <c r="B1706" s="33" t="s">
        <v>850</v>
      </c>
      <c r="C1706" s="35" t="s">
        <v>666</v>
      </c>
      <c r="D1706" s="33" t="s">
        <v>72</v>
      </c>
      <c r="E1706" s="33" t="s">
        <v>667</v>
      </c>
      <c r="F1706" s="399" t="s">
        <v>1346</v>
      </c>
      <c r="G1706" s="399"/>
      <c r="H1706" s="34" t="s">
        <v>67</v>
      </c>
      <c r="I1706" s="70">
        <v>1</v>
      </c>
      <c r="J1706" s="36">
        <v>25.95</v>
      </c>
      <c r="K1706" s="36">
        <v>25.95</v>
      </c>
    </row>
    <row r="1707" spans="2:11" ht="36" customHeight="1" x14ac:dyDescent="0.2">
      <c r="B1707" s="71" t="s">
        <v>852</v>
      </c>
      <c r="C1707" s="72" t="s">
        <v>1381</v>
      </c>
      <c r="D1707" s="71" t="s">
        <v>72</v>
      </c>
      <c r="E1707" s="71" t="s">
        <v>1382</v>
      </c>
      <c r="F1707" s="400" t="s">
        <v>1346</v>
      </c>
      <c r="G1707" s="400"/>
      <c r="H1707" s="73" t="s">
        <v>67</v>
      </c>
      <c r="I1707" s="74">
        <v>1</v>
      </c>
      <c r="J1707" s="75">
        <v>6.53</v>
      </c>
      <c r="K1707" s="75">
        <v>6.53</v>
      </c>
    </row>
    <row r="1708" spans="2:11" ht="36" customHeight="1" x14ac:dyDescent="0.2">
      <c r="B1708" s="71" t="s">
        <v>852</v>
      </c>
      <c r="C1708" s="72" t="s">
        <v>1399</v>
      </c>
      <c r="D1708" s="71" t="s">
        <v>72</v>
      </c>
      <c r="E1708" s="71" t="s">
        <v>1400</v>
      </c>
      <c r="F1708" s="400" t="s">
        <v>1346</v>
      </c>
      <c r="G1708" s="400"/>
      <c r="H1708" s="73" t="s">
        <v>67</v>
      </c>
      <c r="I1708" s="74">
        <v>1</v>
      </c>
      <c r="J1708" s="75">
        <v>19.420000000000002</v>
      </c>
      <c r="K1708" s="75">
        <v>19.420000000000002</v>
      </c>
    </row>
    <row r="1709" spans="2:11" x14ac:dyDescent="0.2">
      <c r="B1709" s="76"/>
      <c r="C1709" s="76"/>
      <c r="D1709" s="76"/>
      <c r="E1709" s="76"/>
      <c r="F1709" s="76" t="s">
        <v>858</v>
      </c>
      <c r="G1709" s="77">
        <v>4.8989077387868925</v>
      </c>
      <c r="H1709" s="76" t="s">
        <v>859</v>
      </c>
      <c r="I1709" s="77">
        <v>5.64</v>
      </c>
      <c r="J1709" s="76" t="s">
        <v>860</v>
      </c>
      <c r="K1709" s="77">
        <v>10.54</v>
      </c>
    </row>
    <row r="1710" spans="2:11" ht="30" customHeight="1" thickBot="1" x14ac:dyDescent="0.25">
      <c r="B1710" s="37"/>
      <c r="C1710" s="37"/>
      <c r="D1710" s="37"/>
      <c r="E1710" s="37"/>
      <c r="F1710" s="37"/>
      <c r="G1710" s="37"/>
      <c r="H1710" s="37" t="s">
        <v>861</v>
      </c>
      <c r="I1710" s="78">
        <v>4</v>
      </c>
      <c r="J1710" s="37" t="s">
        <v>862</v>
      </c>
      <c r="K1710" s="38">
        <v>103.8</v>
      </c>
    </row>
    <row r="1711" spans="2:11" ht="0.95" customHeight="1" thickTop="1" x14ac:dyDescent="0.2">
      <c r="B1711" s="79"/>
      <c r="C1711" s="79"/>
      <c r="D1711" s="79"/>
      <c r="E1711" s="79"/>
      <c r="F1711" s="79"/>
      <c r="G1711" s="79"/>
      <c r="H1711" s="79"/>
      <c r="I1711" s="79"/>
      <c r="J1711" s="79"/>
      <c r="K1711" s="79"/>
    </row>
    <row r="1712" spans="2:11" ht="18" customHeight="1" x14ac:dyDescent="0.2">
      <c r="B1712" s="27" t="s">
        <v>668</v>
      </c>
      <c r="C1712" s="29" t="s">
        <v>50</v>
      </c>
      <c r="D1712" s="27" t="s">
        <v>51</v>
      </c>
      <c r="E1712" s="27" t="s">
        <v>2</v>
      </c>
      <c r="F1712" s="398" t="s">
        <v>849</v>
      </c>
      <c r="G1712" s="398"/>
      <c r="H1712" s="28" t="s">
        <v>52</v>
      </c>
      <c r="I1712" s="29" t="s">
        <v>53</v>
      </c>
      <c r="J1712" s="29" t="s">
        <v>54</v>
      </c>
      <c r="K1712" s="29" t="s">
        <v>3</v>
      </c>
    </row>
    <row r="1713" spans="2:11" ht="36" customHeight="1" x14ac:dyDescent="0.2">
      <c r="B1713" s="33" t="s">
        <v>850</v>
      </c>
      <c r="C1713" s="35" t="s">
        <v>669</v>
      </c>
      <c r="D1713" s="33" t="s">
        <v>72</v>
      </c>
      <c r="E1713" s="33" t="s">
        <v>670</v>
      </c>
      <c r="F1713" s="399" t="s">
        <v>1346</v>
      </c>
      <c r="G1713" s="399"/>
      <c r="H1713" s="34" t="s">
        <v>67</v>
      </c>
      <c r="I1713" s="70">
        <v>1</v>
      </c>
      <c r="J1713" s="36">
        <v>37.92</v>
      </c>
      <c r="K1713" s="36">
        <v>37.92</v>
      </c>
    </row>
    <row r="1714" spans="2:11" ht="36" customHeight="1" x14ac:dyDescent="0.2">
      <c r="B1714" s="71" t="s">
        <v>852</v>
      </c>
      <c r="C1714" s="72" t="s">
        <v>1381</v>
      </c>
      <c r="D1714" s="71" t="s">
        <v>72</v>
      </c>
      <c r="E1714" s="71" t="s">
        <v>1382</v>
      </c>
      <c r="F1714" s="400" t="s">
        <v>1346</v>
      </c>
      <c r="G1714" s="400"/>
      <c r="H1714" s="73" t="s">
        <v>67</v>
      </c>
      <c r="I1714" s="74">
        <v>1</v>
      </c>
      <c r="J1714" s="75">
        <v>6.53</v>
      </c>
      <c r="K1714" s="75">
        <v>6.53</v>
      </c>
    </row>
    <row r="1715" spans="2:11" ht="36" customHeight="1" x14ac:dyDescent="0.2">
      <c r="B1715" s="71" t="s">
        <v>852</v>
      </c>
      <c r="C1715" s="72" t="s">
        <v>1401</v>
      </c>
      <c r="D1715" s="71" t="s">
        <v>72</v>
      </c>
      <c r="E1715" s="71" t="s">
        <v>1402</v>
      </c>
      <c r="F1715" s="400" t="s">
        <v>1346</v>
      </c>
      <c r="G1715" s="400"/>
      <c r="H1715" s="73" t="s">
        <v>67</v>
      </c>
      <c r="I1715" s="74">
        <v>1</v>
      </c>
      <c r="J1715" s="75">
        <v>31.39</v>
      </c>
      <c r="K1715" s="75">
        <v>31.39</v>
      </c>
    </row>
    <row r="1716" spans="2:11" x14ac:dyDescent="0.2">
      <c r="B1716" s="76"/>
      <c r="C1716" s="76"/>
      <c r="D1716" s="76"/>
      <c r="E1716" s="76"/>
      <c r="F1716" s="76" t="s">
        <v>858</v>
      </c>
      <c r="G1716" s="77">
        <v>5.9539856000000002</v>
      </c>
      <c r="H1716" s="76" t="s">
        <v>859</v>
      </c>
      <c r="I1716" s="77">
        <v>6.86</v>
      </c>
      <c r="J1716" s="76" t="s">
        <v>860</v>
      </c>
      <c r="K1716" s="77">
        <v>12.81</v>
      </c>
    </row>
    <row r="1717" spans="2:11" ht="30" customHeight="1" thickBot="1" x14ac:dyDescent="0.25">
      <c r="B1717" s="37"/>
      <c r="C1717" s="37"/>
      <c r="D1717" s="37"/>
      <c r="E1717" s="37"/>
      <c r="F1717" s="37"/>
      <c r="G1717" s="37"/>
      <c r="H1717" s="37" t="s">
        <v>861</v>
      </c>
      <c r="I1717" s="78">
        <v>4</v>
      </c>
      <c r="J1717" s="37" t="s">
        <v>862</v>
      </c>
      <c r="K1717" s="38">
        <v>151.68</v>
      </c>
    </row>
    <row r="1718" spans="2:11" ht="0.95" customHeight="1" thickTop="1" x14ac:dyDescent="0.2">
      <c r="B1718" s="79"/>
      <c r="C1718" s="79"/>
      <c r="D1718" s="79"/>
      <c r="E1718" s="79"/>
      <c r="F1718" s="79"/>
      <c r="G1718" s="79"/>
      <c r="H1718" s="79"/>
      <c r="I1718" s="79"/>
      <c r="J1718" s="79"/>
      <c r="K1718" s="79"/>
    </row>
    <row r="1719" spans="2:11" ht="18" customHeight="1" x14ac:dyDescent="0.2">
      <c r="B1719" s="27" t="s">
        <v>671</v>
      </c>
      <c r="C1719" s="29" t="s">
        <v>50</v>
      </c>
      <c r="D1719" s="27" t="s">
        <v>51</v>
      </c>
      <c r="E1719" s="27" t="s">
        <v>2</v>
      </c>
      <c r="F1719" s="398" t="s">
        <v>849</v>
      </c>
      <c r="G1719" s="398"/>
      <c r="H1719" s="28" t="s">
        <v>52</v>
      </c>
      <c r="I1719" s="29" t="s">
        <v>53</v>
      </c>
      <c r="J1719" s="29" t="s">
        <v>54</v>
      </c>
      <c r="K1719" s="29" t="s">
        <v>3</v>
      </c>
    </row>
    <row r="1720" spans="2:11" ht="36" customHeight="1" x14ac:dyDescent="0.2">
      <c r="B1720" s="33" t="s">
        <v>850</v>
      </c>
      <c r="C1720" s="35" t="s">
        <v>672</v>
      </c>
      <c r="D1720" s="33" t="s">
        <v>59</v>
      </c>
      <c r="E1720" s="33" t="s">
        <v>673</v>
      </c>
      <c r="F1720" s="399" t="s">
        <v>1346</v>
      </c>
      <c r="G1720" s="399"/>
      <c r="H1720" s="34" t="s">
        <v>67</v>
      </c>
      <c r="I1720" s="70">
        <v>1</v>
      </c>
      <c r="J1720" s="36">
        <v>69.31</v>
      </c>
      <c r="K1720" s="36">
        <v>69.31</v>
      </c>
    </row>
    <row r="1721" spans="2:11" ht="36" customHeight="1" x14ac:dyDescent="0.2">
      <c r="B1721" s="71" t="s">
        <v>852</v>
      </c>
      <c r="C1721" s="72" t="s">
        <v>1381</v>
      </c>
      <c r="D1721" s="71" t="s">
        <v>72</v>
      </c>
      <c r="E1721" s="71" t="s">
        <v>1382</v>
      </c>
      <c r="F1721" s="400" t="s">
        <v>1346</v>
      </c>
      <c r="G1721" s="400"/>
      <c r="H1721" s="73" t="s">
        <v>67</v>
      </c>
      <c r="I1721" s="74">
        <v>1</v>
      </c>
      <c r="J1721" s="75">
        <v>6.53</v>
      </c>
      <c r="K1721" s="75">
        <v>6.53</v>
      </c>
    </row>
    <row r="1722" spans="2:11" ht="36" customHeight="1" x14ac:dyDescent="0.2">
      <c r="B1722" s="71" t="s">
        <v>852</v>
      </c>
      <c r="C1722" s="72" t="s">
        <v>1401</v>
      </c>
      <c r="D1722" s="71" t="s">
        <v>72</v>
      </c>
      <c r="E1722" s="71" t="s">
        <v>1402</v>
      </c>
      <c r="F1722" s="400" t="s">
        <v>1346</v>
      </c>
      <c r="G1722" s="400"/>
      <c r="H1722" s="73" t="s">
        <v>67</v>
      </c>
      <c r="I1722" s="74">
        <v>2</v>
      </c>
      <c r="J1722" s="75">
        <v>31.39</v>
      </c>
      <c r="K1722" s="75">
        <v>62.78</v>
      </c>
    </row>
    <row r="1723" spans="2:11" x14ac:dyDescent="0.2">
      <c r="B1723" s="76"/>
      <c r="C1723" s="76"/>
      <c r="D1723" s="76"/>
      <c r="E1723" s="76"/>
      <c r="F1723" s="76" t="s">
        <v>858</v>
      </c>
      <c r="G1723" s="77">
        <v>10.9737393</v>
      </c>
      <c r="H1723" s="76" t="s">
        <v>859</v>
      </c>
      <c r="I1723" s="77">
        <v>12.64</v>
      </c>
      <c r="J1723" s="76" t="s">
        <v>860</v>
      </c>
      <c r="K1723" s="77">
        <v>23.61</v>
      </c>
    </row>
    <row r="1724" spans="2:11" ht="30" customHeight="1" thickBot="1" x14ac:dyDescent="0.25">
      <c r="B1724" s="37"/>
      <c r="C1724" s="37"/>
      <c r="D1724" s="37"/>
      <c r="E1724" s="37"/>
      <c r="F1724" s="37"/>
      <c r="G1724" s="37"/>
      <c r="H1724" s="37" t="s">
        <v>861</v>
      </c>
      <c r="I1724" s="78">
        <v>10</v>
      </c>
      <c r="J1724" s="37" t="s">
        <v>862</v>
      </c>
      <c r="K1724" s="38">
        <v>693.1</v>
      </c>
    </row>
    <row r="1725" spans="2:11" ht="0.95" customHeight="1" thickTop="1" x14ac:dyDescent="0.2">
      <c r="B1725" s="79"/>
      <c r="C1725" s="79"/>
      <c r="D1725" s="79"/>
      <c r="E1725" s="79"/>
      <c r="F1725" s="79"/>
      <c r="G1725" s="79"/>
      <c r="H1725" s="79"/>
      <c r="I1725" s="79"/>
      <c r="J1725" s="79"/>
      <c r="K1725" s="79"/>
    </row>
    <row r="1726" spans="2:11" ht="18" customHeight="1" x14ac:dyDescent="0.2">
      <c r="B1726" s="27" t="s">
        <v>674</v>
      </c>
      <c r="C1726" s="29" t="s">
        <v>50</v>
      </c>
      <c r="D1726" s="27" t="s">
        <v>51</v>
      </c>
      <c r="E1726" s="27" t="s">
        <v>2</v>
      </c>
      <c r="F1726" s="398" t="s">
        <v>849</v>
      </c>
      <c r="G1726" s="398"/>
      <c r="H1726" s="28" t="s">
        <v>52</v>
      </c>
      <c r="I1726" s="29" t="s">
        <v>53</v>
      </c>
      <c r="J1726" s="29" t="s">
        <v>54</v>
      </c>
      <c r="K1726" s="29" t="s">
        <v>3</v>
      </c>
    </row>
    <row r="1727" spans="2:11" ht="36" customHeight="1" x14ac:dyDescent="0.2">
      <c r="B1727" s="33" t="s">
        <v>850</v>
      </c>
      <c r="C1727" s="35" t="s">
        <v>675</v>
      </c>
      <c r="D1727" s="33" t="s">
        <v>72</v>
      </c>
      <c r="E1727" s="33" t="s">
        <v>676</v>
      </c>
      <c r="F1727" s="399" t="s">
        <v>1346</v>
      </c>
      <c r="G1727" s="399"/>
      <c r="H1727" s="34" t="s">
        <v>67</v>
      </c>
      <c r="I1727" s="70">
        <v>1</v>
      </c>
      <c r="J1727" s="36">
        <v>21</v>
      </c>
      <c r="K1727" s="36">
        <v>21</v>
      </c>
    </row>
    <row r="1728" spans="2:11" ht="36" customHeight="1" x14ac:dyDescent="0.2">
      <c r="B1728" s="71" t="s">
        <v>852</v>
      </c>
      <c r="C1728" s="72" t="s">
        <v>1381</v>
      </c>
      <c r="D1728" s="71" t="s">
        <v>72</v>
      </c>
      <c r="E1728" s="71" t="s">
        <v>1382</v>
      </c>
      <c r="F1728" s="400" t="s">
        <v>1346</v>
      </c>
      <c r="G1728" s="400"/>
      <c r="H1728" s="73" t="s">
        <v>67</v>
      </c>
      <c r="I1728" s="74">
        <v>1</v>
      </c>
      <c r="J1728" s="75">
        <v>6.53</v>
      </c>
      <c r="K1728" s="75">
        <v>6.53</v>
      </c>
    </row>
    <row r="1729" spans="2:11" ht="36" customHeight="1" x14ac:dyDescent="0.2">
      <c r="B1729" s="71" t="s">
        <v>852</v>
      </c>
      <c r="C1729" s="72" t="s">
        <v>1403</v>
      </c>
      <c r="D1729" s="71" t="s">
        <v>72</v>
      </c>
      <c r="E1729" s="71" t="s">
        <v>1404</v>
      </c>
      <c r="F1729" s="400" t="s">
        <v>1346</v>
      </c>
      <c r="G1729" s="400"/>
      <c r="H1729" s="73" t="s">
        <v>67</v>
      </c>
      <c r="I1729" s="74">
        <v>1</v>
      </c>
      <c r="J1729" s="75">
        <v>14.47</v>
      </c>
      <c r="K1729" s="75">
        <v>14.47</v>
      </c>
    </row>
    <row r="1730" spans="2:11" x14ac:dyDescent="0.2">
      <c r="B1730" s="76"/>
      <c r="C1730" s="76"/>
      <c r="D1730" s="76"/>
      <c r="E1730" s="76"/>
      <c r="F1730" s="76" t="s">
        <v>858</v>
      </c>
      <c r="G1730" s="77">
        <v>3.8298861</v>
      </c>
      <c r="H1730" s="76" t="s">
        <v>859</v>
      </c>
      <c r="I1730" s="77">
        <v>4.41</v>
      </c>
      <c r="J1730" s="76" t="s">
        <v>860</v>
      </c>
      <c r="K1730" s="77">
        <v>8.24</v>
      </c>
    </row>
    <row r="1731" spans="2:11" ht="30" customHeight="1" thickBot="1" x14ac:dyDescent="0.25">
      <c r="B1731" s="37"/>
      <c r="C1731" s="37"/>
      <c r="D1731" s="37"/>
      <c r="E1731" s="37"/>
      <c r="F1731" s="37"/>
      <c r="G1731" s="37"/>
      <c r="H1731" s="37" t="s">
        <v>861</v>
      </c>
      <c r="I1731" s="78">
        <v>9</v>
      </c>
      <c r="J1731" s="37" t="s">
        <v>862</v>
      </c>
      <c r="K1731" s="38">
        <v>189</v>
      </c>
    </row>
    <row r="1732" spans="2:11" ht="0.95" customHeight="1" thickTop="1" x14ac:dyDescent="0.2">
      <c r="B1732" s="79"/>
      <c r="C1732" s="79"/>
      <c r="D1732" s="79"/>
      <c r="E1732" s="79"/>
      <c r="F1732" s="79"/>
      <c r="G1732" s="79"/>
      <c r="H1732" s="79"/>
      <c r="I1732" s="79"/>
      <c r="J1732" s="79"/>
      <c r="K1732" s="79"/>
    </row>
    <row r="1733" spans="2:11" ht="18" customHeight="1" x14ac:dyDescent="0.2">
      <c r="B1733" s="27" t="s">
        <v>677</v>
      </c>
      <c r="C1733" s="29" t="s">
        <v>50</v>
      </c>
      <c r="D1733" s="27" t="s">
        <v>51</v>
      </c>
      <c r="E1733" s="27" t="s">
        <v>2</v>
      </c>
      <c r="F1733" s="398" t="s">
        <v>849</v>
      </c>
      <c r="G1733" s="398"/>
      <c r="H1733" s="28" t="s">
        <v>52</v>
      </c>
      <c r="I1733" s="29" t="s">
        <v>53</v>
      </c>
      <c r="J1733" s="29" t="s">
        <v>54</v>
      </c>
      <c r="K1733" s="29" t="s">
        <v>3</v>
      </c>
    </row>
    <row r="1734" spans="2:11" ht="24" customHeight="1" x14ac:dyDescent="0.2">
      <c r="B1734" s="33" t="s">
        <v>850</v>
      </c>
      <c r="C1734" s="35" t="s">
        <v>678</v>
      </c>
      <c r="D1734" s="33" t="s">
        <v>72</v>
      </c>
      <c r="E1734" s="33" t="s">
        <v>679</v>
      </c>
      <c r="F1734" s="399" t="s">
        <v>1378</v>
      </c>
      <c r="G1734" s="399"/>
      <c r="H1734" s="34" t="s">
        <v>67</v>
      </c>
      <c r="I1734" s="70">
        <v>1</v>
      </c>
      <c r="J1734" s="36">
        <v>39.35</v>
      </c>
      <c r="K1734" s="36">
        <v>39.35</v>
      </c>
    </row>
    <row r="1735" spans="2:11" ht="24" customHeight="1" x14ac:dyDescent="0.2">
      <c r="B1735" s="71" t="s">
        <v>852</v>
      </c>
      <c r="C1735" s="72" t="s">
        <v>917</v>
      </c>
      <c r="D1735" s="71" t="s">
        <v>72</v>
      </c>
      <c r="E1735" s="71" t="s">
        <v>918</v>
      </c>
      <c r="F1735" s="400" t="s">
        <v>855</v>
      </c>
      <c r="G1735" s="400"/>
      <c r="H1735" s="73" t="s">
        <v>866</v>
      </c>
      <c r="I1735" s="74">
        <v>0.20619999999999999</v>
      </c>
      <c r="J1735" s="75">
        <v>21.08</v>
      </c>
      <c r="K1735" s="75">
        <v>4.34</v>
      </c>
    </row>
    <row r="1736" spans="2:11" ht="24" customHeight="1" x14ac:dyDescent="0.2">
      <c r="B1736" s="71" t="s">
        <v>852</v>
      </c>
      <c r="C1736" s="72" t="s">
        <v>1344</v>
      </c>
      <c r="D1736" s="71" t="s">
        <v>72</v>
      </c>
      <c r="E1736" s="71" t="s">
        <v>1345</v>
      </c>
      <c r="F1736" s="400" t="s">
        <v>855</v>
      </c>
      <c r="G1736" s="400"/>
      <c r="H1736" s="73" t="s">
        <v>866</v>
      </c>
      <c r="I1736" s="74">
        <v>0.20619999999999999</v>
      </c>
      <c r="J1736" s="75">
        <v>16.25</v>
      </c>
      <c r="K1736" s="75">
        <v>3.35</v>
      </c>
    </row>
    <row r="1737" spans="2:11" ht="24" customHeight="1" x14ac:dyDescent="0.2">
      <c r="B1737" s="80" t="s">
        <v>884</v>
      </c>
      <c r="C1737" s="81" t="s">
        <v>1405</v>
      </c>
      <c r="D1737" s="80" t="s">
        <v>72</v>
      </c>
      <c r="E1737" s="80" t="s">
        <v>1406</v>
      </c>
      <c r="F1737" s="401" t="s">
        <v>887</v>
      </c>
      <c r="G1737" s="401"/>
      <c r="H1737" s="82" t="s">
        <v>67</v>
      </c>
      <c r="I1737" s="83">
        <v>1</v>
      </c>
      <c r="J1737" s="84">
        <v>31.66</v>
      </c>
      <c r="K1737" s="84">
        <v>31.66</v>
      </c>
    </row>
    <row r="1738" spans="2:11" x14ac:dyDescent="0.2">
      <c r="B1738" s="76"/>
      <c r="C1738" s="76"/>
      <c r="D1738" s="76"/>
      <c r="E1738" s="76"/>
      <c r="F1738" s="76" t="s">
        <v>858</v>
      </c>
      <c r="G1738" s="77">
        <v>2.6493144317917734</v>
      </c>
      <c r="H1738" s="76" t="s">
        <v>859</v>
      </c>
      <c r="I1738" s="77">
        <v>3.05</v>
      </c>
      <c r="J1738" s="76" t="s">
        <v>860</v>
      </c>
      <c r="K1738" s="77">
        <v>5.7</v>
      </c>
    </row>
    <row r="1739" spans="2:11" ht="30" customHeight="1" thickBot="1" x14ac:dyDescent="0.25">
      <c r="B1739" s="37"/>
      <c r="C1739" s="37"/>
      <c r="D1739" s="37"/>
      <c r="E1739" s="37"/>
      <c r="F1739" s="37"/>
      <c r="G1739" s="37"/>
      <c r="H1739" s="37" t="s">
        <v>861</v>
      </c>
      <c r="I1739" s="78">
        <v>8</v>
      </c>
      <c r="J1739" s="37" t="s">
        <v>862</v>
      </c>
      <c r="K1739" s="38">
        <v>314.8</v>
      </c>
    </row>
    <row r="1740" spans="2:11" ht="0.95" customHeight="1" thickTop="1" x14ac:dyDescent="0.2">
      <c r="B1740" s="79"/>
      <c r="C1740" s="79"/>
      <c r="D1740" s="79"/>
      <c r="E1740" s="79"/>
      <c r="F1740" s="79"/>
      <c r="G1740" s="79"/>
      <c r="H1740" s="79"/>
      <c r="I1740" s="79"/>
      <c r="J1740" s="79"/>
      <c r="K1740" s="79"/>
    </row>
    <row r="1741" spans="2:11" ht="18" customHeight="1" x14ac:dyDescent="0.2">
      <c r="B1741" s="27" t="s">
        <v>680</v>
      </c>
      <c r="C1741" s="29" t="s">
        <v>50</v>
      </c>
      <c r="D1741" s="27" t="s">
        <v>51</v>
      </c>
      <c r="E1741" s="27" t="s">
        <v>2</v>
      </c>
      <c r="F1741" s="398" t="s">
        <v>849</v>
      </c>
      <c r="G1741" s="398"/>
      <c r="H1741" s="28" t="s">
        <v>52</v>
      </c>
      <c r="I1741" s="29" t="s">
        <v>53</v>
      </c>
      <c r="J1741" s="29" t="s">
        <v>54</v>
      </c>
      <c r="K1741" s="29" t="s">
        <v>3</v>
      </c>
    </row>
    <row r="1742" spans="2:11" ht="36" customHeight="1" x14ac:dyDescent="0.2">
      <c r="B1742" s="33" t="s">
        <v>850</v>
      </c>
      <c r="C1742" s="35" t="s">
        <v>681</v>
      </c>
      <c r="D1742" s="33" t="s">
        <v>72</v>
      </c>
      <c r="E1742" s="33" t="s">
        <v>682</v>
      </c>
      <c r="F1742" s="399" t="s">
        <v>1346</v>
      </c>
      <c r="G1742" s="399"/>
      <c r="H1742" s="34" t="s">
        <v>67</v>
      </c>
      <c r="I1742" s="70">
        <v>1</v>
      </c>
      <c r="J1742" s="36">
        <v>20.02</v>
      </c>
      <c r="K1742" s="36">
        <v>20.02</v>
      </c>
    </row>
    <row r="1743" spans="2:11" ht="36" customHeight="1" x14ac:dyDescent="0.2">
      <c r="B1743" s="71" t="s">
        <v>852</v>
      </c>
      <c r="C1743" s="72" t="s">
        <v>1381</v>
      </c>
      <c r="D1743" s="71" t="s">
        <v>72</v>
      </c>
      <c r="E1743" s="71" t="s">
        <v>1382</v>
      </c>
      <c r="F1743" s="400" t="s">
        <v>1346</v>
      </c>
      <c r="G1743" s="400"/>
      <c r="H1743" s="73" t="s">
        <v>67</v>
      </c>
      <c r="I1743" s="74">
        <v>1</v>
      </c>
      <c r="J1743" s="75">
        <v>6.53</v>
      </c>
      <c r="K1743" s="75">
        <v>6.53</v>
      </c>
    </row>
    <row r="1744" spans="2:11" ht="36" customHeight="1" x14ac:dyDescent="0.2">
      <c r="B1744" s="71" t="s">
        <v>852</v>
      </c>
      <c r="C1744" s="72" t="s">
        <v>1407</v>
      </c>
      <c r="D1744" s="71" t="s">
        <v>72</v>
      </c>
      <c r="E1744" s="71" t="s">
        <v>1408</v>
      </c>
      <c r="F1744" s="400" t="s">
        <v>1346</v>
      </c>
      <c r="G1744" s="400"/>
      <c r="H1744" s="73" t="s">
        <v>67</v>
      </c>
      <c r="I1744" s="74">
        <v>1</v>
      </c>
      <c r="J1744" s="75">
        <v>13.49</v>
      </c>
      <c r="K1744" s="75">
        <v>13.49</v>
      </c>
    </row>
    <row r="1745" spans="2:11" x14ac:dyDescent="0.2">
      <c r="B1745" s="76"/>
      <c r="C1745" s="76"/>
      <c r="D1745" s="76"/>
      <c r="E1745" s="76"/>
      <c r="F1745" s="76" t="s">
        <v>858</v>
      </c>
      <c r="G1745" s="77">
        <v>3.8298861</v>
      </c>
      <c r="H1745" s="76" t="s">
        <v>859</v>
      </c>
      <c r="I1745" s="77">
        <v>4.41</v>
      </c>
      <c r="J1745" s="76" t="s">
        <v>860</v>
      </c>
      <c r="K1745" s="77">
        <v>8.24</v>
      </c>
    </row>
    <row r="1746" spans="2:11" ht="30" customHeight="1" thickBot="1" x14ac:dyDescent="0.25">
      <c r="B1746" s="37"/>
      <c r="C1746" s="37"/>
      <c r="D1746" s="37"/>
      <c r="E1746" s="37"/>
      <c r="F1746" s="37"/>
      <c r="G1746" s="37"/>
      <c r="H1746" s="37" t="s">
        <v>861</v>
      </c>
      <c r="I1746" s="78">
        <v>20</v>
      </c>
      <c r="J1746" s="37" t="s">
        <v>862</v>
      </c>
      <c r="K1746" s="38">
        <v>400.4</v>
      </c>
    </row>
    <row r="1747" spans="2:11" ht="0.95" customHeight="1" thickTop="1" x14ac:dyDescent="0.2">
      <c r="B1747" s="79"/>
      <c r="C1747" s="79"/>
      <c r="D1747" s="79"/>
      <c r="E1747" s="79"/>
      <c r="F1747" s="79"/>
      <c r="G1747" s="79"/>
      <c r="H1747" s="79"/>
      <c r="I1747" s="79"/>
      <c r="J1747" s="79"/>
      <c r="K1747" s="79"/>
    </row>
    <row r="1748" spans="2:11" ht="18" customHeight="1" x14ac:dyDescent="0.2">
      <c r="B1748" s="27" t="s">
        <v>683</v>
      </c>
      <c r="C1748" s="29" t="s">
        <v>50</v>
      </c>
      <c r="D1748" s="27" t="s">
        <v>51</v>
      </c>
      <c r="E1748" s="27" t="s">
        <v>2</v>
      </c>
      <c r="F1748" s="398" t="s">
        <v>849</v>
      </c>
      <c r="G1748" s="398"/>
      <c r="H1748" s="28" t="s">
        <v>52</v>
      </c>
      <c r="I1748" s="29" t="s">
        <v>53</v>
      </c>
      <c r="J1748" s="29" t="s">
        <v>54</v>
      </c>
      <c r="K1748" s="29" t="s">
        <v>3</v>
      </c>
    </row>
    <row r="1749" spans="2:11" ht="36" customHeight="1" x14ac:dyDescent="0.2">
      <c r="B1749" s="33" t="s">
        <v>850</v>
      </c>
      <c r="C1749" s="35" t="s">
        <v>684</v>
      </c>
      <c r="D1749" s="33" t="s">
        <v>72</v>
      </c>
      <c r="E1749" s="33" t="s">
        <v>685</v>
      </c>
      <c r="F1749" s="399" t="s">
        <v>1346</v>
      </c>
      <c r="G1749" s="399"/>
      <c r="H1749" s="34" t="s">
        <v>67</v>
      </c>
      <c r="I1749" s="70">
        <v>1</v>
      </c>
      <c r="J1749" s="36">
        <v>11.31</v>
      </c>
      <c r="K1749" s="36">
        <v>11.31</v>
      </c>
    </row>
    <row r="1750" spans="2:11" ht="24" customHeight="1" x14ac:dyDescent="0.2">
      <c r="B1750" s="71" t="s">
        <v>852</v>
      </c>
      <c r="C1750" s="72" t="s">
        <v>1144</v>
      </c>
      <c r="D1750" s="71" t="s">
        <v>72</v>
      </c>
      <c r="E1750" s="71" t="s">
        <v>1145</v>
      </c>
      <c r="F1750" s="400" t="s">
        <v>855</v>
      </c>
      <c r="G1750" s="400"/>
      <c r="H1750" s="73" t="s">
        <v>97</v>
      </c>
      <c r="I1750" s="74">
        <v>8.9999999999999998E-4</v>
      </c>
      <c r="J1750" s="75">
        <v>596.77</v>
      </c>
      <c r="K1750" s="75">
        <v>0.53</v>
      </c>
    </row>
    <row r="1751" spans="2:11" ht="24" customHeight="1" x14ac:dyDescent="0.2">
      <c r="B1751" s="71" t="s">
        <v>852</v>
      </c>
      <c r="C1751" s="72" t="s">
        <v>917</v>
      </c>
      <c r="D1751" s="71" t="s">
        <v>72</v>
      </c>
      <c r="E1751" s="71" t="s">
        <v>918</v>
      </c>
      <c r="F1751" s="400" t="s">
        <v>855</v>
      </c>
      <c r="G1751" s="400"/>
      <c r="H1751" s="73" t="s">
        <v>866</v>
      </c>
      <c r="I1751" s="74">
        <v>0.247</v>
      </c>
      <c r="J1751" s="75">
        <v>21.08</v>
      </c>
      <c r="K1751" s="75">
        <v>5.2</v>
      </c>
    </row>
    <row r="1752" spans="2:11" ht="24" customHeight="1" x14ac:dyDescent="0.2">
      <c r="B1752" s="71" t="s">
        <v>852</v>
      </c>
      <c r="C1752" s="72" t="s">
        <v>1344</v>
      </c>
      <c r="D1752" s="71" t="s">
        <v>72</v>
      </c>
      <c r="E1752" s="71" t="s">
        <v>1345</v>
      </c>
      <c r="F1752" s="400" t="s">
        <v>855</v>
      </c>
      <c r="G1752" s="400"/>
      <c r="H1752" s="73" t="s">
        <v>866</v>
      </c>
      <c r="I1752" s="74">
        <v>0.247</v>
      </c>
      <c r="J1752" s="75">
        <v>16.25</v>
      </c>
      <c r="K1752" s="75">
        <v>4.01</v>
      </c>
    </row>
    <row r="1753" spans="2:11" ht="24" customHeight="1" x14ac:dyDescent="0.2">
      <c r="B1753" s="80" t="s">
        <v>884</v>
      </c>
      <c r="C1753" s="81" t="s">
        <v>1409</v>
      </c>
      <c r="D1753" s="80" t="s">
        <v>72</v>
      </c>
      <c r="E1753" s="80" t="s">
        <v>1410</v>
      </c>
      <c r="F1753" s="401" t="s">
        <v>887</v>
      </c>
      <c r="G1753" s="401"/>
      <c r="H1753" s="82" t="s">
        <v>67</v>
      </c>
      <c r="I1753" s="83">
        <v>1</v>
      </c>
      <c r="J1753" s="84">
        <v>1.57</v>
      </c>
      <c r="K1753" s="84">
        <v>1.57</v>
      </c>
    </row>
    <row r="1754" spans="2:11" x14ac:dyDescent="0.2">
      <c r="B1754" s="76"/>
      <c r="C1754" s="76"/>
      <c r="D1754" s="76"/>
      <c r="E1754" s="76"/>
      <c r="F1754" s="76" t="s">
        <v>858</v>
      </c>
      <c r="G1754" s="77">
        <v>3.2163606785963283</v>
      </c>
      <c r="H1754" s="76" t="s">
        <v>859</v>
      </c>
      <c r="I1754" s="77">
        <v>3.7</v>
      </c>
      <c r="J1754" s="76" t="s">
        <v>860</v>
      </c>
      <c r="K1754" s="77">
        <v>6.92</v>
      </c>
    </row>
    <row r="1755" spans="2:11" ht="30" customHeight="1" thickBot="1" x14ac:dyDescent="0.25">
      <c r="B1755" s="37"/>
      <c r="C1755" s="37"/>
      <c r="D1755" s="37"/>
      <c r="E1755" s="37"/>
      <c r="F1755" s="37"/>
      <c r="G1755" s="37"/>
      <c r="H1755" s="37" t="s">
        <v>861</v>
      </c>
      <c r="I1755" s="78">
        <v>162</v>
      </c>
      <c r="J1755" s="37" t="s">
        <v>862</v>
      </c>
      <c r="K1755" s="38">
        <v>1832.22</v>
      </c>
    </row>
    <row r="1756" spans="2:11" ht="0.95" customHeight="1" thickTop="1" x14ac:dyDescent="0.2">
      <c r="B1756" s="79"/>
      <c r="C1756" s="79"/>
      <c r="D1756" s="79"/>
      <c r="E1756" s="79"/>
      <c r="F1756" s="79"/>
      <c r="G1756" s="79"/>
      <c r="H1756" s="79"/>
      <c r="I1756" s="79"/>
      <c r="J1756" s="79"/>
      <c r="K1756" s="79"/>
    </row>
    <row r="1757" spans="2:11" ht="18" customHeight="1" x14ac:dyDescent="0.2">
      <c r="B1757" s="27" t="s">
        <v>686</v>
      </c>
      <c r="C1757" s="29" t="s">
        <v>50</v>
      </c>
      <c r="D1757" s="27" t="s">
        <v>51</v>
      </c>
      <c r="E1757" s="27" t="s">
        <v>2</v>
      </c>
      <c r="F1757" s="398" t="s">
        <v>849</v>
      </c>
      <c r="G1757" s="398"/>
      <c r="H1757" s="28" t="s">
        <v>52</v>
      </c>
      <c r="I1757" s="29" t="s">
        <v>53</v>
      </c>
      <c r="J1757" s="29" t="s">
        <v>54</v>
      </c>
      <c r="K1757" s="29" t="s">
        <v>3</v>
      </c>
    </row>
    <row r="1758" spans="2:11" ht="24" customHeight="1" x14ac:dyDescent="0.2">
      <c r="B1758" s="33" t="s">
        <v>850</v>
      </c>
      <c r="C1758" s="35" t="s">
        <v>687</v>
      </c>
      <c r="D1758" s="33" t="s">
        <v>72</v>
      </c>
      <c r="E1758" s="33" t="s">
        <v>688</v>
      </c>
      <c r="F1758" s="399" t="s">
        <v>1346</v>
      </c>
      <c r="G1758" s="399"/>
      <c r="H1758" s="34" t="s">
        <v>67</v>
      </c>
      <c r="I1758" s="70">
        <v>1</v>
      </c>
      <c r="J1758" s="36">
        <v>8.14</v>
      </c>
      <c r="K1758" s="36">
        <v>8.14</v>
      </c>
    </row>
    <row r="1759" spans="2:11" ht="24" customHeight="1" x14ac:dyDescent="0.2">
      <c r="B1759" s="71" t="s">
        <v>852</v>
      </c>
      <c r="C1759" s="72" t="s">
        <v>917</v>
      </c>
      <c r="D1759" s="71" t="s">
        <v>72</v>
      </c>
      <c r="E1759" s="71" t="s">
        <v>918</v>
      </c>
      <c r="F1759" s="400" t="s">
        <v>855</v>
      </c>
      <c r="G1759" s="400"/>
      <c r="H1759" s="73" t="s">
        <v>866</v>
      </c>
      <c r="I1759" s="74">
        <v>0.14299999999999999</v>
      </c>
      <c r="J1759" s="75">
        <v>21.08</v>
      </c>
      <c r="K1759" s="75">
        <v>3.01</v>
      </c>
    </row>
    <row r="1760" spans="2:11" ht="24" customHeight="1" x14ac:dyDescent="0.2">
      <c r="B1760" s="71" t="s">
        <v>852</v>
      </c>
      <c r="C1760" s="72" t="s">
        <v>1344</v>
      </c>
      <c r="D1760" s="71" t="s">
        <v>72</v>
      </c>
      <c r="E1760" s="71" t="s">
        <v>1345</v>
      </c>
      <c r="F1760" s="400" t="s">
        <v>855</v>
      </c>
      <c r="G1760" s="400"/>
      <c r="H1760" s="73" t="s">
        <v>866</v>
      </c>
      <c r="I1760" s="74">
        <v>0.14299999999999999</v>
      </c>
      <c r="J1760" s="75">
        <v>16.25</v>
      </c>
      <c r="K1760" s="75">
        <v>2.3199999999999998</v>
      </c>
    </row>
    <row r="1761" spans="2:11" ht="24" customHeight="1" x14ac:dyDescent="0.2">
      <c r="B1761" s="80" t="s">
        <v>884</v>
      </c>
      <c r="C1761" s="81" t="s">
        <v>1411</v>
      </c>
      <c r="D1761" s="80" t="s">
        <v>72</v>
      </c>
      <c r="E1761" s="80" t="s">
        <v>1412</v>
      </c>
      <c r="F1761" s="401" t="s">
        <v>887</v>
      </c>
      <c r="G1761" s="401"/>
      <c r="H1761" s="82" t="s">
        <v>67</v>
      </c>
      <c r="I1761" s="83">
        <v>1</v>
      </c>
      <c r="J1761" s="84">
        <v>2.81</v>
      </c>
      <c r="K1761" s="84">
        <v>2.81</v>
      </c>
    </row>
    <row r="1762" spans="2:11" x14ac:dyDescent="0.2">
      <c r="B1762" s="76"/>
      <c r="C1762" s="76"/>
      <c r="D1762" s="76"/>
      <c r="E1762" s="76"/>
      <c r="F1762" s="76" t="s">
        <v>858</v>
      </c>
      <c r="G1762" s="77">
        <v>1.8359284220311411</v>
      </c>
      <c r="H1762" s="76" t="s">
        <v>859</v>
      </c>
      <c r="I1762" s="77">
        <v>2.11</v>
      </c>
      <c r="J1762" s="76" t="s">
        <v>860</v>
      </c>
      <c r="K1762" s="77">
        <v>3.95</v>
      </c>
    </row>
    <row r="1763" spans="2:11" ht="30" customHeight="1" thickBot="1" x14ac:dyDescent="0.25">
      <c r="B1763" s="37"/>
      <c r="C1763" s="37"/>
      <c r="D1763" s="37"/>
      <c r="E1763" s="37"/>
      <c r="F1763" s="37"/>
      <c r="G1763" s="37"/>
      <c r="H1763" s="37" t="s">
        <v>861</v>
      </c>
      <c r="I1763" s="78">
        <v>31</v>
      </c>
      <c r="J1763" s="37" t="s">
        <v>862</v>
      </c>
      <c r="K1763" s="38">
        <v>252.34</v>
      </c>
    </row>
    <row r="1764" spans="2:11" ht="0.95" customHeight="1" thickTop="1" x14ac:dyDescent="0.2">
      <c r="B1764" s="79"/>
      <c r="C1764" s="79"/>
      <c r="D1764" s="79"/>
      <c r="E1764" s="79"/>
      <c r="F1764" s="79"/>
      <c r="G1764" s="79"/>
      <c r="H1764" s="79"/>
      <c r="I1764" s="79"/>
      <c r="J1764" s="79"/>
      <c r="K1764" s="79"/>
    </row>
    <row r="1765" spans="2:11" ht="18" customHeight="1" x14ac:dyDescent="0.2">
      <c r="B1765" s="27" t="s">
        <v>689</v>
      </c>
      <c r="C1765" s="29" t="s">
        <v>50</v>
      </c>
      <c r="D1765" s="27" t="s">
        <v>51</v>
      </c>
      <c r="E1765" s="27" t="s">
        <v>2</v>
      </c>
      <c r="F1765" s="398" t="s">
        <v>849</v>
      </c>
      <c r="G1765" s="398"/>
      <c r="H1765" s="28" t="s">
        <v>52</v>
      </c>
      <c r="I1765" s="29" t="s">
        <v>53</v>
      </c>
      <c r="J1765" s="29" t="s">
        <v>54</v>
      </c>
      <c r="K1765" s="29" t="s">
        <v>3</v>
      </c>
    </row>
    <row r="1766" spans="2:11" ht="24" customHeight="1" x14ac:dyDescent="0.2">
      <c r="B1766" s="33" t="s">
        <v>850</v>
      </c>
      <c r="C1766" s="35" t="s">
        <v>690</v>
      </c>
      <c r="D1766" s="33" t="s">
        <v>59</v>
      </c>
      <c r="E1766" s="33" t="s">
        <v>691</v>
      </c>
      <c r="F1766" s="399" t="s">
        <v>1311</v>
      </c>
      <c r="G1766" s="399"/>
      <c r="H1766" s="34" t="s">
        <v>67</v>
      </c>
      <c r="I1766" s="70">
        <v>1</v>
      </c>
      <c r="J1766" s="36">
        <v>221.39</v>
      </c>
      <c r="K1766" s="36">
        <v>221.39</v>
      </c>
    </row>
    <row r="1767" spans="2:11" ht="24" customHeight="1" x14ac:dyDescent="0.2">
      <c r="B1767" s="71" t="s">
        <v>852</v>
      </c>
      <c r="C1767" s="72" t="s">
        <v>1344</v>
      </c>
      <c r="D1767" s="71" t="s">
        <v>72</v>
      </c>
      <c r="E1767" s="71" t="s">
        <v>1345</v>
      </c>
      <c r="F1767" s="400" t="s">
        <v>855</v>
      </c>
      <c r="G1767" s="400"/>
      <c r="H1767" s="73" t="s">
        <v>866</v>
      </c>
      <c r="I1767" s="74">
        <v>1.1000000000000001</v>
      </c>
      <c r="J1767" s="75">
        <v>16.25</v>
      </c>
      <c r="K1767" s="75">
        <v>17.87</v>
      </c>
    </row>
    <row r="1768" spans="2:11" ht="24" customHeight="1" x14ac:dyDescent="0.2">
      <c r="B1768" s="71" t="s">
        <v>852</v>
      </c>
      <c r="C1768" s="72" t="s">
        <v>917</v>
      </c>
      <c r="D1768" s="71" t="s">
        <v>72</v>
      </c>
      <c r="E1768" s="71" t="s">
        <v>918</v>
      </c>
      <c r="F1768" s="400" t="s">
        <v>855</v>
      </c>
      <c r="G1768" s="400"/>
      <c r="H1768" s="73" t="s">
        <v>866</v>
      </c>
      <c r="I1768" s="74">
        <v>2.2000000000000002</v>
      </c>
      <c r="J1768" s="75">
        <v>21.08</v>
      </c>
      <c r="K1768" s="75">
        <v>46.37</v>
      </c>
    </row>
    <row r="1769" spans="2:11" ht="24" customHeight="1" x14ac:dyDescent="0.2">
      <c r="B1769" s="80" t="s">
        <v>884</v>
      </c>
      <c r="C1769" s="81" t="s">
        <v>1413</v>
      </c>
      <c r="D1769" s="80" t="s">
        <v>1313</v>
      </c>
      <c r="E1769" s="80" t="s">
        <v>1414</v>
      </c>
      <c r="F1769" s="401" t="s">
        <v>887</v>
      </c>
      <c r="G1769" s="401"/>
      <c r="H1769" s="82" t="s">
        <v>1315</v>
      </c>
      <c r="I1769" s="83">
        <v>1</v>
      </c>
      <c r="J1769" s="84">
        <v>157.15</v>
      </c>
      <c r="K1769" s="84">
        <v>157.15</v>
      </c>
    </row>
    <row r="1770" spans="2:11" x14ac:dyDescent="0.2">
      <c r="B1770" s="76"/>
      <c r="C1770" s="76"/>
      <c r="D1770" s="76"/>
      <c r="E1770" s="76"/>
      <c r="F1770" s="76" t="s">
        <v>858</v>
      </c>
      <c r="G1770" s="77">
        <v>22.48198930978387</v>
      </c>
      <c r="H1770" s="76" t="s">
        <v>859</v>
      </c>
      <c r="I1770" s="77">
        <v>25.89</v>
      </c>
      <c r="J1770" s="76" t="s">
        <v>860</v>
      </c>
      <c r="K1770" s="77">
        <v>48.37</v>
      </c>
    </row>
    <row r="1771" spans="2:11" ht="30" customHeight="1" thickBot="1" x14ac:dyDescent="0.25">
      <c r="B1771" s="37"/>
      <c r="C1771" s="37"/>
      <c r="D1771" s="37"/>
      <c r="E1771" s="37"/>
      <c r="F1771" s="37"/>
      <c r="G1771" s="37"/>
      <c r="H1771" s="37" t="s">
        <v>861</v>
      </c>
      <c r="I1771" s="78">
        <v>1</v>
      </c>
      <c r="J1771" s="37" t="s">
        <v>862</v>
      </c>
      <c r="K1771" s="38">
        <v>221.39</v>
      </c>
    </row>
    <row r="1772" spans="2:11" ht="0.95" customHeight="1" thickTop="1" x14ac:dyDescent="0.2">
      <c r="B1772" s="79"/>
      <c r="C1772" s="79"/>
      <c r="D1772" s="79"/>
      <c r="E1772" s="79"/>
      <c r="F1772" s="79"/>
      <c r="G1772" s="79"/>
      <c r="H1772" s="79"/>
      <c r="I1772" s="79"/>
      <c r="J1772" s="79"/>
      <c r="K1772" s="79"/>
    </row>
    <row r="1773" spans="2:11" ht="18" customHeight="1" x14ac:dyDescent="0.2">
      <c r="B1773" s="27" t="s">
        <v>692</v>
      </c>
      <c r="C1773" s="29" t="s">
        <v>50</v>
      </c>
      <c r="D1773" s="27" t="s">
        <v>51</v>
      </c>
      <c r="E1773" s="27" t="s">
        <v>2</v>
      </c>
      <c r="F1773" s="398" t="s">
        <v>849</v>
      </c>
      <c r="G1773" s="398"/>
      <c r="H1773" s="28" t="s">
        <v>52</v>
      </c>
      <c r="I1773" s="29" t="s">
        <v>53</v>
      </c>
      <c r="J1773" s="29" t="s">
        <v>54</v>
      </c>
      <c r="K1773" s="29" t="s">
        <v>3</v>
      </c>
    </row>
    <row r="1774" spans="2:11" ht="24" customHeight="1" x14ac:dyDescent="0.2">
      <c r="B1774" s="33" t="s">
        <v>850</v>
      </c>
      <c r="C1774" s="35" t="s">
        <v>693</v>
      </c>
      <c r="D1774" s="33" t="s">
        <v>59</v>
      </c>
      <c r="E1774" s="33" t="s">
        <v>694</v>
      </c>
      <c r="F1774" s="399" t="s">
        <v>1311</v>
      </c>
      <c r="G1774" s="399"/>
      <c r="H1774" s="34" t="s">
        <v>67</v>
      </c>
      <c r="I1774" s="70">
        <v>1</v>
      </c>
      <c r="J1774" s="36">
        <v>146.56</v>
      </c>
      <c r="K1774" s="36">
        <v>146.56</v>
      </c>
    </row>
    <row r="1775" spans="2:11" ht="24" customHeight="1" x14ac:dyDescent="0.2">
      <c r="B1775" s="71" t="s">
        <v>852</v>
      </c>
      <c r="C1775" s="72" t="s">
        <v>917</v>
      </c>
      <c r="D1775" s="71" t="s">
        <v>72</v>
      </c>
      <c r="E1775" s="71" t="s">
        <v>918</v>
      </c>
      <c r="F1775" s="400" t="s">
        <v>855</v>
      </c>
      <c r="G1775" s="400"/>
      <c r="H1775" s="73" t="s">
        <v>866</v>
      </c>
      <c r="I1775" s="74">
        <v>2</v>
      </c>
      <c r="J1775" s="75">
        <v>21.08</v>
      </c>
      <c r="K1775" s="75">
        <v>42.16</v>
      </c>
    </row>
    <row r="1776" spans="2:11" ht="24" customHeight="1" x14ac:dyDescent="0.2">
      <c r="B1776" s="71" t="s">
        <v>852</v>
      </c>
      <c r="C1776" s="72" t="s">
        <v>1344</v>
      </c>
      <c r="D1776" s="71" t="s">
        <v>72</v>
      </c>
      <c r="E1776" s="71" t="s">
        <v>1345</v>
      </c>
      <c r="F1776" s="400" t="s">
        <v>855</v>
      </c>
      <c r="G1776" s="400"/>
      <c r="H1776" s="73" t="s">
        <v>866</v>
      </c>
      <c r="I1776" s="74">
        <v>1</v>
      </c>
      <c r="J1776" s="75">
        <v>16.25</v>
      </c>
      <c r="K1776" s="75">
        <v>16.25</v>
      </c>
    </row>
    <row r="1777" spans="2:11" ht="24" customHeight="1" x14ac:dyDescent="0.2">
      <c r="B1777" s="80" t="s">
        <v>884</v>
      </c>
      <c r="C1777" s="81" t="s">
        <v>1415</v>
      </c>
      <c r="D1777" s="80" t="s">
        <v>1313</v>
      </c>
      <c r="E1777" s="80" t="s">
        <v>1416</v>
      </c>
      <c r="F1777" s="401" t="s">
        <v>887</v>
      </c>
      <c r="G1777" s="401"/>
      <c r="H1777" s="82" t="s">
        <v>1315</v>
      </c>
      <c r="I1777" s="83">
        <v>1</v>
      </c>
      <c r="J1777" s="84">
        <v>88.15</v>
      </c>
      <c r="K1777" s="84">
        <v>88.15</v>
      </c>
    </row>
    <row r="1778" spans="2:11" x14ac:dyDescent="0.2">
      <c r="B1778" s="76"/>
      <c r="C1778" s="76"/>
      <c r="D1778" s="76"/>
      <c r="E1778" s="76"/>
      <c r="F1778" s="76" t="s">
        <v>858</v>
      </c>
      <c r="G1778" s="77">
        <v>20.441552399999999</v>
      </c>
      <c r="H1778" s="76" t="s">
        <v>859</v>
      </c>
      <c r="I1778" s="77">
        <v>23.54</v>
      </c>
      <c r="J1778" s="76" t="s">
        <v>860</v>
      </c>
      <c r="K1778" s="77">
        <v>43.98</v>
      </c>
    </row>
    <row r="1779" spans="2:11" ht="30" customHeight="1" thickBot="1" x14ac:dyDescent="0.25">
      <c r="B1779" s="37"/>
      <c r="C1779" s="37"/>
      <c r="D1779" s="37"/>
      <c r="E1779" s="37"/>
      <c r="F1779" s="37"/>
      <c r="G1779" s="37"/>
      <c r="H1779" s="37" t="s">
        <v>861</v>
      </c>
      <c r="I1779" s="78">
        <v>1</v>
      </c>
      <c r="J1779" s="37" t="s">
        <v>862</v>
      </c>
      <c r="K1779" s="38">
        <v>146.56</v>
      </c>
    </row>
    <row r="1780" spans="2:11" ht="0.95" customHeight="1" thickTop="1" x14ac:dyDescent="0.2">
      <c r="B1780" s="79"/>
      <c r="C1780" s="79"/>
      <c r="D1780" s="79"/>
      <c r="E1780" s="79"/>
      <c r="F1780" s="79"/>
      <c r="G1780" s="79"/>
      <c r="H1780" s="79"/>
      <c r="I1780" s="79"/>
      <c r="J1780" s="79"/>
      <c r="K1780" s="79"/>
    </row>
    <row r="1781" spans="2:11" ht="18" customHeight="1" x14ac:dyDescent="0.2">
      <c r="B1781" s="27" t="s">
        <v>695</v>
      </c>
      <c r="C1781" s="29" t="s">
        <v>50</v>
      </c>
      <c r="D1781" s="27" t="s">
        <v>51</v>
      </c>
      <c r="E1781" s="27" t="s">
        <v>2</v>
      </c>
      <c r="F1781" s="398" t="s">
        <v>849</v>
      </c>
      <c r="G1781" s="398"/>
      <c r="H1781" s="28" t="s">
        <v>52</v>
      </c>
      <c r="I1781" s="29" t="s">
        <v>53</v>
      </c>
      <c r="J1781" s="29" t="s">
        <v>54</v>
      </c>
      <c r="K1781" s="29" t="s">
        <v>3</v>
      </c>
    </row>
    <row r="1782" spans="2:11" ht="24" customHeight="1" x14ac:dyDescent="0.2">
      <c r="B1782" s="33" t="s">
        <v>850</v>
      </c>
      <c r="C1782" s="35" t="s">
        <v>696</v>
      </c>
      <c r="D1782" s="33" t="s">
        <v>59</v>
      </c>
      <c r="E1782" s="33" t="s">
        <v>697</v>
      </c>
      <c r="F1782" s="399">
        <v>106</v>
      </c>
      <c r="G1782" s="399"/>
      <c r="H1782" s="34" t="s">
        <v>698</v>
      </c>
      <c r="I1782" s="70">
        <v>1</v>
      </c>
      <c r="J1782" s="36">
        <v>70.819999999999993</v>
      </c>
      <c r="K1782" s="36">
        <v>70.819999999999993</v>
      </c>
    </row>
    <row r="1783" spans="2:11" ht="24" customHeight="1" x14ac:dyDescent="0.2">
      <c r="B1783" s="71" t="s">
        <v>852</v>
      </c>
      <c r="C1783" s="72" t="s">
        <v>1417</v>
      </c>
      <c r="D1783" s="71" t="s">
        <v>72</v>
      </c>
      <c r="E1783" s="71" t="s">
        <v>1418</v>
      </c>
      <c r="F1783" s="400" t="s">
        <v>855</v>
      </c>
      <c r="G1783" s="400"/>
      <c r="H1783" s="73" t="s">
        <v>866</v>
      </c>
      <c r="I1783" s="74">
        <v>1</v>
      </c>
      <c r="J1783" s="75">
        <v>20.46</v>
      </c>
      <c r="K1783" s="75">
        <v>20.46</v>
      </c>
    </row>
    <row r="1784" spans="2:11" ht="24" customHeight="1" x14ac:dyDescent="0.2">
      <c r="B1784" s="71" t="s">
        <v>852</v>
      </c>
      <c r="C1784" s="72" t="s">
        <v>917</v>
      </c>
      <c r="D1784" s="71" t="s">
        <v>72</v>
      </c>
      <c r="E1784" s="71" t="s">
        <v>918</v>
      </c>
      <c r="F1784" s="400" t="s">
        <v>855</v>
      </c>
      <c r="G1784" s="400"/>
      <c r="H1784" s="73" t="s">
        <v>866</v>
      </c>
      <c r="I1784" s="74">
        <v>1</v>
      </c>
      <c r="J1784" s="75">
        <v>21.08</v>
      </c>
      <c r="K1784" s="75">
        <v>21.08</v>
      </c>
    </row>
    <row r="1785" spans="2:11" ht="36" customHeight="1" x14ac:dyDescent="0.2">
      <c r="B1785" s="80" t="s">
        <v>884</v>
      </c>
      <c r="C1785" s="81" t="s">
        <v>1419</v>
      </c>
      <c r="D1785" s="80" t="s">
        <v>72</v>
      </c>
      <c r="E1785" s="80" t="s">
        <v>1420</v>
      </c>
      <c r="F1785" s="401" t="s">
        <v>887</v>
      </c>
      <c r="G1785" s="401"/>
      <c r="H1785" s="82" t="s">
        <v>67</v>
      </c>
      <c r="I1785" s="83">
        <v>1</v>
      </c>
      <c r="J1785" s="84">
        <v>29.28</v>
      </c>
      <c r="K1785" s="84">
        <v>29.28</v>
      </c>
    </row>
    <row r="1786" spans="2:11" x14ac:dyDescent="0.2">
      <c r="B1786" s="76"/>
      <c r="C1786" s="76"/>
      <c r="D1786" s="76"/>
      <c r="E1786" s="76"/>
      <c r="F1786" s="76" t="s">
        <v>858</v>
      </c>
      <c r="G1786" s="77">
        <v>14.8733442</v>
      </c>
      <c r="H1786" s="76" t="s">
        <v>859</v>
      </c>
      <c r="I1786" s="77">
        <v>17.13</v>
      </c>
      <c r="J1786" s="76" t="s">
        <v>860</v>
      </c>
      <c r="K1786" s="77">
        <v>32</v>
      </c>
    </row>
    <row r="1787" spans="2:11" ht="30" customHeight="1" thickBot="1" x14ac:dyDescent="0.25">
      <c r="B1787" s="37"/>
      <c r="C1787" s="37"/>
      <c r="D1787" s="37"/>
      <c r="E1787" s="37"/>
      <c r="F1787" s="37"/>
      <c r="G1787" s="37"/>
      <c r="H1787" s="37" t="s">
        <v>861</v>
      </c>
      <c r="I1787" s="78">
        <v>3</v>
      </c>
      <c r="J1787" s="37" t="s">
        <v>862</v>
      </c>
      <c r="K1787" s="38">
        <v>212.46</v>
      </c>
    </row>
    <row r="1788" spans="2:11" ht="0.95" customHeight="1" thickTop="1" x14ac:dyDescent="0.2">
      <c r="B1788" s="79"/>
      <c r="C1788" s="79"/>
      <c r="D1788" s="79"/>
      <c r="E1788" s="79"/>
      <c r="F1788" s="79"/>
      <c r="G1788" s="79"/>
      <c r="H1788" s="79"/>
      <c r="I1788" s="79"/>
      <c r="J1788" s="79"/>
      <c r="K1788" s="79"/>
    </row>
    <row r="1789" spans="2:11" ht="24" customHeight="1" x14ac:dyDescent="0.2">
      <c r="B1789" s="30" t="s">
        <v>699</v>
      </c>
      <c r="C1789" s="30"/>
      <c r="D1789" s="30"/>
      <c r="E1789" s="30" t="s">
        <v>700</v>
      </c>
      <c r="F1789" s="30"/>
      <c r="G1789" s="397"/>
      <c r="H1789" s="397"/>
      <c r="I1789" s="31"/>
      <c r="J1789" s="30"/>
      <c r="K1789" s="32">
        <v>3364.63</v>
      </c>
    </row>
    <row r="1790" spans="2:11" ht="18" customHeight="1" x14ac:dyDescent="0.2">
      <c r="B1790" s="27" t="s">
        <v>701</v>
      </c>
      <c r="C1790" s="29" t="s">
        <v>50</v>
      </c>
      <c r="D1790" s="27" t="s">
        <v>51</v>
      </c>
      <c r="E1790" s="27" t="s">
        <v>2</v>
      </c>
      <c r="F1790" s="398" t="s">
        <v>849</v>
      </c>
      <c r="G1790" s="398"/>
      <c r="H1790" s="28" t="s">
        <v>52</v>
      </c>
      <c r="I1790" s="29" t="s">
        <v>53</v>
      </c>
      <c r="J1790" s="29" t="s">
        <v>54</v>
      </c>
      <c r="K1790" s="29" t="s">
        <v>3</v>
      </c>
    </row>
    <row r="1791" spans="2:11" ht="24" customHeight="1" x14ac:dyDescent="0.2">
      <c r="B1791" s="33" t="s">
        <v>850</v>
      </c>
      <c r="C1791" s="35" t="s">
        <v>702</v>
      </c>
      <c r="D1791" s="33" t="s">
        <v>72</v>
      </c>
      <c r="E1791" s="33" t="s">
        <v>703</v>
      </c>
      <c r="F1791" s="399" t="s">
        <v>1346</v>
      </c>
      <c r="G1791" s="399"/>
      <c r="H1791" s="34" t="s">
        <v>67</v>
      </c>
      <c r="I1791" s="70">
        <v>1</v>
      </c>
      <c r="J1791" s="36">
        <v>8.99</v>
      </c>
      <c r="K1791" s="36">
        <v>8.99</v>
      </c>
    </row>
    <row r="1792" spans="2:11" ht="24" customHeight="1" x14ac:dyDescent="0.2">
      <c r="B1792" s="71" t="s">
        <v>852</v>
      </c>
      <c r="C1792" s="72" t="s">
        <v>1344</v>
      </c>
      <c r="D1792" s="71" t="s">
        <v>72</v>
      </c>
      <c r="E1792" s="71" t="s">
        <v>1345</v>
      </c>
      <c r="F1792" s="400" t="s">
        <v>855</v>
      </c>
      <c r="G1792" s="400"/>
      <c r="H1792" s="73" t="s">
        <v>866</v>
      </c>
      <c r="I1792" s="74">
        <v>3.5000000000000003E-2</v>
      </c>
      <c r="J1792" s="75">
        <v>16.25</v>
      </c>
      <c r="K1792" s="75">
        <v>0.56000000000000005</v>
      </c>
    </row>
    <row r="1793" spans="2:11" ht="24" customHeight="1" x14ac:dyDescent="0.2">
      <c r="B1793" s="71" t="s">
        <v>852</v>
      </c>
      <c r="C1793" s="72" t="s">
        <v>917</v>
      </c>
      <c r="D1793" s="71" t="s">
        <v>72</v>
      </c>
      <c r="E1793" s="71" t="s">
        <v>918</v>
      </c>
      <c r="F1793" s="400" t="s">
        <v>855</v>
      </c>
      <c r="G1793" s="400"/>
      <c r="H1793" s="73" t="s">
        <v>866</v>
      </c>
      <c r="I1793" s="74">
        <v>3.5000000000000003E-2</v>
      </c>
      <c r="J1793" s="75">
        <v>21.08</v>
      </c>
      <c r="K1793" s="75">
        <v>0.73</v>
      </c>
    </row>
    <row r="1794" spans="2:11" ht="24" customHeight="1" x14ac:dyDescent="0.2">
      <c r="B1794" s="80" t="s">
        <v>884</v>
      </c>
      <c r="C1794" s="81" t="s">
        <v>1421</v>
      </c>
      <c r="D1794" s="80" t="s">
        <v>72</v>
      </c>
      <c r="E1794" s="80" t="s">
        <v>1422</v>
      </c>
      <c r="F1794" s="401" t="s">
        <v>887</v>
      </c>
      <c r="G1794" s="401"/>
      <c r="H1794" s="82" t="s">
        <v>67</v>
      </c>
      <c r="I1794" s="83">
        <v>1</v>
      </c>
      <c r="J1794" s="84">
        <v>7.1</v>
      </c>
      <c r="K1794" s="84">
        <v>7.1</v>
      </c>
    </row>
    <row r="1795" spans="2:11" ht="36" customHeight="1" x14ac:dyDescent="0.2">
      <c r="B1795" s="80" t="s">
        <v>884</v>
      </c>
      <c r="C1795" s="81" t="s">
        <v>1423</v>
      </c>
      <c r="D1795" s="80" t="s">
        <v>72</v>
      </c>
      <c r="E1795" s="80" t="s">
        <v>1424</v>
      </c>
      <c r="F1795" s="401" t="s">
        <v>887</v>
      </c>
      <c r="G1795" s="401"/>
      <c r="H1795" s="82" t="s">
        <v>67</v>
      </c>
      <c r="I1795" s="83">
        <v>1</v>
      </c>
      <c r="J1795" s="84">
        <v>0.6</v>
      </c>
      <c r="K1795" s="84">
        <v>0.6</v>
      </c>
    </row>
    <row r="1796" spans="2:11" x14ac:dyDescent="0.2">
      <c r="B1796" s="76"/>
      <c r="C1796" s="76"/>
      <c r="D1796" s="76"/>
      <c r="E1796" s="76"/>
      <c r="F1796" s="76" t="s">
        <v>858</v>
      </c>
      <c r="G1796" s="77">
        <v>0.44620032535440396</v>
      </c>
      <c r="H1796" s="76" t="s">
        <v>859</v>
      </c>
      <c r="I1796" s="77">
        <v>0.51</v>
      </c>
      <c r="J1796" s="76" t="s">
        <v>860</v>
      </c>
      <c r="K1796" s="77">
        <v>0.96000000000000008</v>
      </c>
    </row>
    <row r="1797" spans="2:11" ht="30" customHeight="1" thickBot="1" x14ac:dyDescent="0.25">
      <c r="B1797" s="37"/>
      <c r="C1797" s="37"/>
      <c r="D1797" s="37"/>
      <c r="E1797" s="37"/>
      <c r="F1797" s="37"/>
      <c r="G1797" s="37"/>
      <c r="H1797" s="37" t="s">
        <v>861</v>
      </c>
      <c r="I1797" s="78">
        <v>3</v>
      </c>
      <c r="J1797" s="37" t="s">
        <v>862</v>
      </c>
      <c r="K1797" s="38">
        <v>26.97</v>
      </c>
    </row>
    <row r="1798" spans="2:11" ht="0.95" customHeight="1" thickTop="1" x14ac:dyDescent="0.2">
      <c r="B1798" s="79"/>
      <c r="C1798" s="79"/>
      <c r="D1798" s="79"/>
      <c r="E1798" s="79"/>
      <c r="F1798" s="79"/>
      <c r="G1798" s="79"/>
      <c r="H1798" s="79"/>
      <c r="I1798" s="79"/>
      <c r="J1798" s="79"/>
      <c r="K1798" s="79"/>
    </row>
    <row r="1799" spans="2:11" ht="18" customHeight="1" x14ac:dyDescent="0.2">
      <c r="B1799" s="27" t="s">
        <v>704</v>
      </c>
      <c r="C1799" s="29" t="s">
        <v>50</v>
      </c>
      <c r="D1799" s="27" t="s">
        <v>51</v>
      </c>
      <c r="E1799" s="27" t="s">
        <v>2</v>
      </c>
      <c r="F1799" s="398" t="s">
        <v>849</v>
      </c>
      <c r="G1799" s="398"/>
      <c r="H1799" s="28" t="s">
        <v>52</v>
      </c>
      <c r="I1799" s="29" t="s">
        <v>53</v>
      </c>
      <c r="J1799" s="29" t="s">
        <v>54</v>
      </c>
      <c r="K1799" s="29" t="s">
        <v>3</v>
      </c>
    </row>
    <row r="1800" spans="2:11" ht="24" customHeight="1" x14ac:dyDescent="0.2">
      <c r="B1800" s="33" t="s">
        <v>850</v>
      </c>
      <c r="C1800" s="35" t="s">
        <v>705</v>
      </c>
      <c r="D1800" s="33" t="s">
        <v>72</v>
      </c>
      <c r="E1800" s="33" t="s">
        <v>706</v>
      </c>
      <c r="F1800" s="399" t="s">
        <v>1346</v>
      </c>
      <c r="G1800" s="399"/>
      <c r="H1800" s="34" t="s">
        <v>67</v>
      </c>
      <c r="I1800" s="70">
        <v>1</v>
      </c>
      <c r="J1800" s="36">
        <v>44.52</v>
      </c>
      <c r="K1800" s="36">
        <v>44.52</v>
      </c>
    </row>
    <row r="1801" spans="2:11" ht="24" customHeight="1" x14ac:dyDescent="0.2">
      <c r="B1801" s="71" t="s">
        <v>852</v>
      </c>
      <c r="C1801" s="72" t="s">
        <v>1344</v>
      </c>
      <c r="D1801" s="71" t="s">
        <v>72</v>
      </c>
      <c r="E1801" s="71" t="s">
        <v>1345</v>
      </c>
      <c r="F1801" s="400" t="s">
        <v>855</v>
      </c>
      <c r="G1801" s="400"/>
      <c r="H1801" s="73" t="s">
        <v>866</v>
      </c>
      <c r="I1801" s="74">
        <v>7.0000000000000007E-2</v>
      </c>
      <c r="J1801" s="75">
        <v>16.25</v>
      </c>
      <c r="K1801" s="75">
        <v>1.1299999999999999</v>
      </c>
    </row>
    <row r="1802" spans="2:11" ht="24" customHeight="1" x14ac:dyDescent="0.2">
      <c r="B1802" s="71" t="s">
        <v>852</v>
      </c>
      <c r="C1802" s="72" t="s">
        <v>917</v>
      </c>
      <c r="D1802" s="71" t="s">
        <v>72</v>
      </c>
      <c r="E1802" s="71" t="s">
        <v>918</v>
      </c>
      <c r="F1802" s="400" t="s">
        <v>855</v>
      </c>
      <c r="G1802" s="400"/>
      <c r="H1802" s="73" t="s">
        <v>866</v>
      </c>
      <c r="I1802" s="74">
        <v>7.0000000000000007E-2</v>
      </c>
      <c r="J1802" s="75">
        <v>21.08</v>
      </c>
      <c r="K1802" s="75">
        <v>1.47</v>
      </c>
    </row>
    <row r="1803" spans="2:11" ht="24" customHeight="1" x14ac:dyDescent="0.2">
      <c r="B1803" s="80" t="s">
        <v>884</v>
      </c>
      <c r="C1803" s="81" t="s">
        <v>1425</v>
      </c>
      <c r="D1803" s="80" t="s">
        <v>72</v>
      </c>
      <c r="E1803" s="80" t="s">
        <v>1426</v>
      </c>
      <c r="F1803" s="401" t="s">
        <v>887</v>
      </c>
      <c r="G1803" s="401"/>
      <c r="H1803" s="82" t="s">
        <v>67</v>
      </c>
      <c r="I1803" s="83">
        <v>1</v>
      </c>
      <c r="J1803" s="84">
        <v>40.72</v>
      </c>
      <c r="K1803" s="84">
        <v>40.72</v>
      </c>
    </row>
    <row r="1804" spans="2:11" ht="36" customHeight="1" x14ac:dyDescent="0.2">
      <c r="B1804" s="80" t="s">
        <v>884</v>
      </c>
      <c r="C1804" s="81" t="s">
        <v>1423</v>
      </c>
      <c r="D1804" s="80" t="s">
        <v>72</v>
      </c>
      <c r="E1804" s="80" t="s">
        <v>1424</v>
      </c>
      <c r="F1804" s="401" t="s">
        <v>887</v>
      </c>
      <c r="G1804" s="401"/>
      <c r="H1804" s="82" t="s">
        <v>67</v>
      </c>
      <c r="I1804" s="83">
        <v>2</v>
      </c>
      <c r="J1804" s="84">
        <v>0.6</v>
      </c>
      <c r="K1804" s="84">
        <v>1.2</v>
      </c>
    </row>
    <row r="1805" spans="2:11" x14ac:dyDescent="0.2">
      <c r="B1805" s="76"/>
      <c r="C1805" s="76"/>
      <c r="D1805" s="76"/>
      <c r="E1805" s="76"/>
      <c r="F1805" s="76" t="s">
        <v>858</v>
      </c>
      <c r="G1805" s="77">
        <v>0.89704857076458289</v>
      </c>
      <c r="H1805" s="76" t="s">
        <v>859</v>
      </c>
      <c r="I1805" s="77">
        <v>1.03</v>
      </c>
      <c r="J1805" s="76" t="s">
        <v>860</v>
      </c>
      <c r="K1805" s="77">
        <v>1.93</v>
      </c>
    </row>
    <row r="1806" spans="2:11" ht="30" customHeight="1" thickBot="1" x14ac:dyDescent="0.25">
      <c r="B1806" s="37"/>
      <c r="C1806" s="37"/>
      <c r="D1806" s="37"/>
      <c r="E1806" s="37"/>
      <c r="F1806" s="37"/>
      <c r="G1806" s="37"/>
      <c r="H1806" s="37" t="s">
        <v>861</v>
      </c>
      <c r="I1806" s="78">
        <v>4</v>
      </c>
      <c r="J1806" s="37" t="s">
        <v>862</v>
      </c>
      <c r="K1806" s="38">
        <v>178.08</v>
      </c>
    </row>
    <row r="1807" spans="2:11" ht="0.95" customHeight="1" thickTop="1" x14ac:dyDescent="0.2">
      <c r="B1807" s="79"/>
      <c r="C1807" s="79"/>
      <c r="D1807" s="79"/>
      <c r="E1807" s="79"/>
      <c r="F1807" s="79"/>
      <c r="G1807" s="79"/>
      <c r="H1807" s="79"/>
      <c r="I1807" s="79"/>
      <c r="J1807" s="79"/>
      <c r="K1807" s="79"/>
    </row>
    <row r="1808" spans="2:11" ht="18" customHeight="1" x14ac:dyDescent="0.2">
      <c r="B1808" s="27" t="s">
        <v>707</v>
      </c>
      <c r="C1808" s="29" t="s">
        <v>50</v>
      </c>
      <c r="D1808" s="27" t="s">
        <v>51</v>
      </c>
      <c r="E1808" s="27" t="s">
        <v>2</v>
      </c>
      <c r="F1808" s="398" t="s">
        <v>849</v>
      </c>
      <c r="G1808" s="398"/>
      <c r="H1808" s="28" t="s">
        <v>52</v>
      </c>
      <c r="I1808" s="29" t="s">
        <v>53</v>
      </c>
      <c r="J1808" s="29" t="s">
        <v>54</v>
      </c>
      <c r="K1808" s="29" t="s">
        <v>3</v>
      </c>
    </row>
    <row r="1809" spans="2:11" ht="24" customHeight="1" x14ac:dyDescent="0.2">
      <c r="B1809" s="33" t="s">
        <v>850</v>
      </c>
      <c r="C1809" s="35" t="s">
        <v>708</v>
      </c>
      <c r="D1809" s="33" t="s">
        <v>59</v>
      </c>
      <c r="E1809" s="33" t="s">
        <v>709</v>
      </c>
      <c r="F1809" s="399" t="s">
        <v>1346</v>
      </c>
      <c r="G1809" s="399"/>
      <c r="H1809" s="34" t="s">
        <v>67</v>
      </c>
      <c r="I1809" s="70">
        <v>1</v>
      </c>
      <c r="J1809" s="36">
        <v>9.49</v>
      </c>
      <c r="K1809" s="36">
        <v>9.49</v>
      </c>
    </row>
    <row r="1810" spans="2:11" ht="24" customHeight="1" x14ac:dyDescent="0.2">
      <c r="B1810" s="71" t="s">
        <v>852</v>
      </c>
      <c r="C1810" s="72" t="s">
        <v>1344</v>
      </c>
      <c r="D1810" s="71" t="s">
        <v>72</v>
      </c>
      <c r="E1810" s="71" t="s">
        <v>1345</v>
      </c>
      <c r="F1810" s="400" t="s">
        <v>855</v>
      </c>
      <c r="G1810" s="400"/>
      <c r="H1810" s="73" t="s">
        <v>866</v>
      </c>
      <c r="I1810" s="74">
        <v>4.8000000000000001E-2</v>
      </c>
      <c r="J1810" s="75">
        <v>16.25</v>
      </c>
      <c r="K1810" s="75">
        <v>0.78</v>
      </c>
    </row>
    <row r="1811" spans="2:11" ht="24" customHeight="1" x14ac:dyDescent="0.2">
      <c r="B1811" s="71" t="s">
        <v>852</v>
      </c>
      <c r="C1811" s="72" t="s">
        <v>917</v>
      </c>
      <c r="D1811" s="71" t="s">
        <v>72</v>
      </c>
      <c r="E1811" s="71" t="s">
        <v>918</v>
      </c>
      <c r="F1811" s="400" t="s">
        <v>855</v>
      </c>
      <c r="G1811" s="400"/>
      <c r="H1811" s="73" t="s">
        <v>866</v>
      </c>
      <c r="I1811" s="74">
        <v>4.8000000000000001E-2</v>
      </c>
      <c r="J1811" s="75">
        <v>21.08</v>
      </c>
      <c r="K1811" s="75">
        <v>1.01</v>
      </c>
    </row>
    <row r="1812" spans="2:11" ht="36" customHeight="1" x14ac:dyDescent="0.2">
      <c r="B1812" s="80" t="s">
        <v>884</v>
      </c>
      <c r="C1812" s="81" t="s">
        <v>1423</v>
      </c>
      <c r="D1812" s="80" t="s">
        <v>72</v>
      </c>
      <c r="E1812" s="80" t="s">
        <v>1424</v>
      </c>
      <c r="F1812" s="401" t="s">
        <v>887</v>
      </c>
      <c r="G1812" s="401"/>
      <c r="H1812" s="82" t="s">
        <v>67</v>
      </c>
      <c r="I1812" s="83">
        <v>1</v>
      </c>
      <c r="J1812" s="84">
        <v>0.6</v>
      </c>
      <c r="K1812" s="84">
        <v>0.6</v>
      </c>
    </row>
    <row r="1813" spans="2:11" ht="24" customHeight="1" x14ac:dyDescent="0.2">
      <c r="B1813" s="80" t="s">
        <v>884</v>
      </c>
      <c r="C1813" s="81" t="s">
        <v>1421</v>
      </c>
      <c r="D1813" s="80" t="s">
        <v>72</v>
      </c>
      <c r="E1813" s="80" t="s">
        <v>1422</v>
      </c>
      <c r="F1813" s="401" t="s">
        <v>887</v>
      </c>
      <c r="G1813" s="401"/>
      <c r="H1813" s="82" t="s">
        <v>67</v>
      </c>
      <c r="I1813" s="83">
        <v>1</v>
      </c>
      <c r="J1813" s="84">
        <v>7.1</v>
      </c>
      <c r="K1813" s="84">
        <v>7.1</v>
      </c>
    </row>
    <row r="1814" spans="2:11" x14ac:dyDescent="0.2">
      <c r="B1814" s="76"/>
      <c r="C1814" s="76"/>
      <c r="D1814" s="76"/>
      <c r="E1814" s="76"/>
      <c r="F1814" s="76" t="s">
        <v>858</v>
      </c>
      <c r="G1814" s="77">
        <v>0.61352544736230541</v>
      </c>
      <c r="H1814" s="76" t="s">
        <v>859</v>
      </c>
      <c r="I1814" s="77">
        <v>0.71</v>
      </c>
      <c r="J1814" s="76" t="s">
        <v>860</v>
      </c>
      <c r="K1814" s="77">
        <v>1.32</v>
      </c>
    </row>
    <row r="1815" spans="2:11" ht="30" customHeight="1" thickBot="1" x14ac:dyDescent="0.25">
      <c r="B1815" s="37"/>
      <c r="C1815" s="37"/>
      <c r="D1815" s="37"/>
      <c r="E1815" s="37"/>
      <c r="F1815" s="37"/>
      <c r="G1815" s="37"/>
      <c r="H1815" s="37" t="s">
        <v>861</v>
      </c>
      <c r="I1815" s="78">
        <v>2</v>
      </c>
      <c r="J1815" s="37" t="s">
        <v>862</v>
      </c>
      <c r="K1815" s="38">
        <v>18.98</v>
      </c>
    </row>
    <row r="1816" spans="2:11" ht="0.95" customHeight="1" thickTop="1" x14ac:dyDescent="0.2">
      <c r="B1816" s="79"/>
      <c r="C1816" s="79"/>
      <c r="D1816" s="79"/>
      <c r="E1816" s="79"/>
      <c r="F1816" s="79"/>
      <c r="G1816" s="79"/>
      <c r="H1816" s="79"/>
      <c r="I1816" s="79"/>
      <c r="J1816" s="79"/>
      <c r="K1816" s="79"/>
    </row>
    <row r="1817" spans="2:11" ht="18" customHeight="1" x14ac:dyDescent="0.2">
      <c r="B1817" s="27" t="s">
        <v>710</v>
      </c>
      <c r="C1817" s="29" t="s">
        <v>50</v>
      </c>
      <c r="D1817" s="27" t="s">
        <v>51</v>
      </c>
      <c r="E1817" s="27" t="s">
        <v>2</v>
      </c>
      <c r="F1817" s="398" t="s">
        <v>849</v>
      </c>
      <c r="G1817" s="398"/>
      <c r="H1817" s="28" t="s">
        <v>52</v>
      </c>
      <c r="I1817" s="29" t="s">
        <v>53</v>
      </c>
      <c r="J1817" s="29" t="s">
        <v>54</v>
      </c>
      <c r="K1817" s="29" t="s">
        <v>3</v>
      </c>
    </row>
    <row r="1818" spans="2:11" ht="24" customHeight="1" x14ac:dyDescent="0.2">
      <c r="B1818" s="33" t="s">
        <v>850</v>
      </c>
      <c r="C1818" s="35" t="s">
        <v>711</v>
      </c>
      <c r="D1818" s="33" t="s">
        <v>59</v>
      </c>
      <c r="E1818" s="33" t="s">
        <v>712</v>
      </c>
      <c r="F1818" s="399" t="s">
        <v>1346</v>
      </c>
      <c r="G1818" s="399"/>
      <c r="H1818" s="34" t="s">
        <v>67</v>
      </c>
      <c r="I1818" s="70">
        <v>1</v>
      </c>
      <c r="J1818" s="36">
        <v>45.46</v>
      </c>
      <c r="K1818" s="36">
        <v>45.46</v>
      </c>
    </row>
    <row r="1819" spans="2:11" ht="24" customHeight="1" x14ac:dyDescent="0.2">
      <c r="B1819" s="71" t="s">
        <v>852</v>
      </c>
      <c r="C1819" s="72" t="s">
        <v>1344</v>
      </c>
      <c r="D1819" s="71" t="s">
        <v>72</v>
      </c>
      <c r="E1819" s="71" t="s">
        <v>1345</v>
      </c>
      <c r="F1819" s="400" t="s">
        <v>855</v>
      </c>
      <c r="G1819" s="400"/>
      <c r="H1819" s="73" t="s">
        <v>866</v>
      </c>
      <c r="I1819" s="74">
        <v>9.5000000000000001E-2</v>
      </c>
      <c r="J1819" s="75">
        <v>16.25</v>
      </c>
      <c r="K1819" s="75">
        <v>1.54</v>
      </c>
    </row>
    <row r="1820" spans="2:11" ht="24" customHeight="1" x14ac:dyDescent="0.2">
      <c r="B1820" s="71" t="s">
        <v>852</v>
      </c>
      <c r="C1820" s="72" t="s">
        <v>917</v>
      </c>
      <c r="D1820" s="71" t="s">
        <v>72</v>
      </c>
      <c r="E1820" s="71" t="s">
        <v>918</v>
      </c>
      <c r="F1820" s="400" t="s">
        <v>855</v>
      </c>
      <c r="G1820" s="400"/>
      <c r="H1820" s="73" t="s">
        <v>866</v>
      </c>
      <c r="I1820" s="74">
        <v>9.5000000000000001E-2</v>
      </c>
      <c r="J1820" s="75">
        <v>21.08</v>
      </c>
      <c r="K1820" s="75">
        <v>2</v>
      </c>
    </row>
    <row r="1821" spans="2:11" ht="36" customHeight="1" x14ac:dyDescent="0.2">
      <c r="B1821" s="80" t="s">
        <v>884</v>
      </c>
      <c r="C1821" s="81" t="s">
        <v>1423</v>
      </c>
      <c r="D1821" s="80" t="s">
        <v>72</v>
      </c>
      <c r="E1821" s="80" t="s">
        <v>1424</v>
      </c>
      <c r="F1821" s="401" t="s">
        <v>887</v>
      </c>
      <c r="G1821" s="401"/>
      <c r="H1821" s="82" t="s">
        <v>67</v>
      </c>
      <c r="I1821" s="83">
        <v>2</v>
      </c>
      <c r="J1821" s="84">
        <v>0.6</v>
      </c>
      <c r="K1821" s="84">
        <v>1.2</v>
      </c>
    </row>
    <row r="1822" spans="2:11" ht="24" customHeight="1" x14ac:dyDescent="0.2">
      <c r="B1822" s="80" t="s">
        <v>884</v>
      </c>
      <c r="C1822" s="81" t="s">
        <v>1425</v>
      </c>
      <c r="D1822" s="80" t="s">
        <v>72</v>
      </c>
      <c r="E1822" s="80" t="s">
        <v>1426</v>
      </c>
      <c r="F1822" s="401" t="s">
        <v>887</v>
      </c>
      <c r="G1822" s="401"/>
      <c r="H1822" s="82" t="s">
        <v>67</v>
      </c>
      <c r="I1822" s="83">
        <v>1</v>
      </c>
      <c r="J1822" s="84">
        <v>40.72</v>
      </c>
      <c r="K1822" s="84">
        <v>40.72</v>
      </c>
    </row>
    <row r="1823" spans="2:11" x14ac:dyDescent="0.2">
      <c r="B1823" s="76"/>
      <c r="C1823" s="76"/>
      <c r="D1823" s="76"/>
      <c r="E1823" s="76"/>
      <c r="F1823" s="76" t="s">
        <v>858</v>
      </c>
      <c r="G1823" s="77">
        <v>1.2177550546130607</v>
      </c>
      <c r="H1823" s="76" t="s">
        <v>859</v>
      </c>
      <c r="I1823" s="77">
        <v>1.4</v>
      </c>
      <c r="J1823" s="76" t="s">
        <v>860</v>
      </c>
      <c r="K1823" s="77">
        <v>2.62</v>
      </c>
    </row>
    <row r="1824" spans="2:11" ht="30" customHeight="1" thickBot="1" x14ac:dyDescent="0.25">
      <c r="B1824" s="37"/>
      <c r="C1824" s="37"/>
      <c r="D1824" s="37"/>
      <c r="E1824" s="37"/>
      <c r="F1824" s="37"/>
      <c r="G1824" s="37"/>
      <c r="H1824" s="37" t="s">
        <v>861</v>
      </c>
      <c r="I1824" s="78">
        <v>5</v>
      </c>
      <c r="J1824" s="37" t="s">
        <v>862</v>
      </c>
      <c r="K1824" s="38">
        <v>227.3</v>
      </c>
    </row>
    <row r="1825" spans="2:11" ht="0.95" customHeight="1" thickTop="1" x14ac:dyDescent="0.2">
      <c r="B1825" s="79"/>
      <c r="C1825" s="79"/>
      <c r="D1825" s="79"/>
      <c r="E1825" s="79"/>
      <c r="F1825" s="79"/>
      <c r="G1825" s="79"/>
      <c r="H1825" s="79"/>
      <c r="I1825" s="79"/>
      <c r="J1825" s="79"/>
      <c r="K1825" s="79"/>
    </row>
    <row r="1826" spans="2:11" ht="18" customHeight="1" x14ac:dyDescent="0.2">
      <c r="B1826" s="27" t="s">
        <v>713</v>
      </c>
      <c r="C1826" s="29" t="s">
        <v>50</v>
      </c>
      <c r="D1826" s="27" t="s">
        <v>51</v>
      </c>
      <c r="E1826" s="27" t="s">
        <v>2</v>
      </c>
      <c r="F1826" s="398" t="s">
        <v>849</v>
      </c>
      <c r="G1826" s="398"/>
      <c r="H1826" s="28" t="s">
        <v>52</v>
      </c>
      <c r="I1826" s="29" t="s">
        <v>53</v>
      </c>
      <c r="J1826" s="29" t="s">
        <v>54</v>
      </c>
      <c r="K1826" s="29" t="s">
        <v>3</v>
      </c>
    </row>
    <row r="1827" spans="2:11" ht="24" customHeight="1" x14ac:dyDescent="0.2">
      <c r="B1827" s="33" t="s">
        <v>850</v>
      </c>
      <c r="C1827" s="35" t="s">
        <v>714</v>
      </c>
      <c r="D1827" s="33" t="s">
        <v>72</v>
      </c>
      <c r="E1827" s="33" t="s">
        <v>715</v>
      </c>
      <c r="F1827" s="399" t="s">
        <v>1346</v>
      </c>
      <c r="G1827" s="399"/>
      <c r="H1827" s="34" t="s">
        <v>67</v>
      </c>
      <c r="I1827" s="70">
        <v>1</v>
      </c>
      <c r="J1827" s="36">
        <v>10.35</v>
      </c>
      <c r="K1827" s="36">
        <v>10.35</v>
      </c>
    </row>
    <row r="1828" spans="2:11" ht="24" customHeight="1" x14ac:dyDescent="0.2">
      <c r="B1828" s="71" t="s">
        <v>852</v>
      </c>
      <c r="C1828" s="72" t="s">
        <v>917</v>
      </c>
      <c r="D1828" s="71" t="s">
        <v>72</v>
      </c>
      <c r="E1828" s="71" t="s">
        <v>918</v>
      </c>
      <c r="F1828" s="400" t="s">
        <v>855</v>
      </c>
      <c r="G1828" s="400"/>
      <c r="H1828" s="73" t="s">
        <v>866</v>
      </c>
      <c r="I1828" s="74">
        <v>6.6000000000000003E-2</v>
      </c>
      <c r="J1828" s="75">
        <v>21.08</v>
      </c>
      <c r="K1828" s="75">
        <v>1.39</v>
      </c>
    </row>
    <row r="1829" spans="2:11" ht="24" customHeight="1" x14ac:dyDescent="0.2">
      <c r="B1829" s="71" t="s">
        <v>852</v>
      </c>
      <c r="C1829" s="72" t="s">
        <v>1344</v>
      </c>
      <c r="D1829" s="71" t="s">
        <v>72</v>
      </c>
      <c r="E1829" s="71" t="s">
        <v>1345</v>
      </c>
      <c r="F1829" s="400" t="s">
        <v>855</v>
      </c>
      <c r="G1829" s="400"/>
      <c r="H1829" s="73" t="s">
        <v>866</v>
      </c>
      <c r="I1829" s="74">
        <v>6.6000000000000003E-2</v>
      </c>
      <c r="J1829" s="75">
        <v>16.25</v>
      </c>
      <c r="K1829" s="75">
        <v>1.07</v>
      </c>
    </row>
    <row r="1830" spans="2:11" ht="24" customHeight="1" x14ac:dyDescent="0.2">
      <c r="B1830" s="80" t="s">
        <v>884</v>
      </c>
      <c r="C1830" s="81" t="s">
        <v>1421</v>
      </c>
      <c r="D1830" s="80" t="s">
        <v>72</v>
      </c>
      <c r="E1830" s="80" t="s">
        <v>1422</v>
      </c>
      <c r="F1830" s="401" t="s">
        <v>887</v>
      </c>
      <c r="G1830" s="401"/>
      <c r="H1830" s="82" t="s">
        <v>67</v>
      </c>
      <c r="I1830" s="83">
        <v>1</v>
      </c>
      <c r="J1830" s="84">
        <v>7.1</v>
      </c>
      <c r="K1830" s="84">
        <v>7.1</v>
      </c>
    </row>
    <row r="1831" spans="2:11" ht="36" customHeight="1" x14ac:dyDescent="0.2">
      <c r="B1831" s="80" t="s">
        <v>884</v>
      </c>
      <c r="C1831" s="81" t="s">
        <v>1427</v>
      </c>
      <c r="D1831" s="80" t="s">
        <v>72</v>
      </c>
      <c r="E1831" s="80" t="s">
        <v>1428</v>
      </c>
      <c r="F1831" s="401" t="s">
        <v>887</v>
      </c>
      <c r="G1831" s="401"/>
      <c r="H1831" s="82" t="s">
        <v>67</v>
      </c>
      <c r="I1831" s="83">
        <v>1</v>
      </c>
      <c r="J1831" s="84">
        <v>0.79</v>
      </c>
      <c r="K1831" s="84">
        <v>0.79</v>
      </c>
    </row>
    <row r="1832" spans="2:11" x14ac:dyDescent="0.2">
      <c r="B1832" s="76"/>
      <c r="C1832" s="76"/>
      <c r="D1832" s="76"/>
      <c r="E1832" s="76"/>
      <c r="F1832" s="76" t="s">
        <v>858</v>
      </c>
      <c r="G1832" s="77">
        <v>0.84592145015105735</v>
      </c>
      <c r="H1832" s="76" t="s">
        <v>859</v>
      </c>
      <c r="I1832" s="77">
        <v>0.97</v>
      </c>
      <c r="J1832" s="76" t="s">
        <v>860</v>
      </c>
      <c r="K1832" s="77">
        <v>1.82</v>
      </c>
    </row>
    <row r="1833" spans="2:11" ht="30" customHeight="1" thickBot="1" x14ac:dyDescent="0.25">
      <c r="B1833" s="37"/>
      <c r="C1833" s="37"/>
      <c r="D1833" s="37"/>
      <c r="E1833" s="37"/>
      <c r="F1833" s="37"/>
      <c r="G1833" s="37"/>
      <c r="H1833" s="37" t="s">
        <v>861</v>
      </c>
      <c r="I1833" s="78">
        <v>4</v>
      </c>
      <c r="J1833" s="37" t="s">
        <v>862</v>
      </c>
      <c r="K1833" s="38">
        <v>41.4</v>
      </c>
    </row>
    <row r="1834" spans="2:11" ht="0.95" customHeight="1" thickTop="1" x14ac:dyDescent="0.2">
      <c r="B1834" s="79"/>
      <c r="C1834" s="79"/>
      <c r="D1834" s="79"/>
      <c r="E1834" s="79"/>
      <c r="F1834" s="79"/>
      <c r="G1834" s="79"/>
      <c r="H1834" s="79"/>
      <c r="I1834" s="79"/>
      <c r="J1834" s="79"/>
      <c r="K1834" s="79"/>
    </row>
    <row r="1835" spans="2:11" ht="18" customHeight="1" x14ac:dyDescent="0.2">
      <c r="B1835" s="27" t="s">
        <v>716</v>
      </c>
      <c r="C1835" s="29" t="s">
        <v>50</v>
      </c>
      <c r="D1835" s="27" t="s">
        <v>51</v>
      </c>
      <c r="E1835" s="27" t="s">
        <v>2</v>
      </c>
      <c r="F1835" s="398" t="s">
        <v>849</v>
      </c>
      <c r="G1835" s="398"/>
      <c r="H1835" s="28" t="s">
        <v>52</v>
      </c>
      <c r="I1835" s="29" t="s">
        <v>53</v>
      </c>
      <c r="J1835" s="29" t="s">
        <v>54</v>
      </c>
      <c r="K1835" s="29" t="s">
        <v>3</v>
      </c>
    </row>
    <row r="1836" spans="2:11" ht="24" customHeight="1" x14ac:dyDescent="0.2">
      <c r="B1836" s="33" t="s">
        <v>850</v>
      </c>
      <c r="C1836" s="35" t="s">
        <v>717</v>
      </c>
      <c r="D1836" s="33" t="s">
        <v>72</v>
      </c>
      <c r="E1836" s="33" t="s">
        <v>718</v>
      </c>
      <c r="F1836" s="399" t="s">
        <v>1346</v>
      </c>
      <c r="G1836" s="399"/>
      <c r="H1836" s="34" t="s">
        <v>67</v>
      </c>
      <c r="I1836" s="70">
        <v>1</v>
      </c>
      <c r="J1836" s="36">
        <v>10.35</v>
      </c>
      <c r="K1836" s="36">
        <v>10.35</v>
      </c>
    </row>
    <row r="1837" spans="2:11" ht="24" customHeight="1" x14ac:dyDescent="0.2">
      <c r="B1837" s="71" t="s">
        <v>852</v>
      </c>
      <c r="C1837" s="72" t="s">
        <v>917</v>
      </c>
      <c r="D1837" s="71" t="s">
        <v>72</v>
      </c>
      <c r="E1837" s="71" t="s">
        <v>918</v>
      </c>
      <c r="F1837" s="400" t="s">
        <v>855</v>
      </c>
      <c r="G1837" s="400"/>
      <c r="H1837" s="73" t="s">
        <v>866</v>
      </c>
      <c r="I1837" s="74">
        <v>6.6000000000000003E-2</v>
      </c>
      <c r="J1837" s="75">
        <v>21.08</v>
      </c>
      <c r="K1837" s="75">
        <v>1.39</v>
      </c>
    </row>
    <row r="1838" spans="2:11" ht="24" customHeight="1" x14ac:dyDescent="0.2">
      <c r="B1838" s="71" t="s">
        <v>852</v>
      </c>
      <c r="C1838" s="72" t="s">
        <v>1344</v>
      </c>
      <c r="D1838" s="71" t="s">
        <v>72</v>
      </c>
      <c r="E1838" s="71" t="s">
        <v>1345</v>
      </c>
      <c r="F1838" s="400" t="s">
        <v>855</v>
      </c>
      <c r="G1838" s="400"/>
      <c r="H1838" s="73" t="s">
        <v>866</v>
      </c>
      <c r="I1838" s="74">
        <v>6.6000000000000003E-2</v>
      </c>
      <c r="J1838" s="75">
        <v>16.25</v>
      </c>
      <c r="K1838" s="75">
        <v>1.07</v>
      </c>
    </row>
    <row r="1839" spans="2:11" ht="24" customHeight="1" x14ac:dyDescent="0.2">
      <c r="B1839" s="80" t="s">
        <v>884</v>
      </c>
      <c r="C1839" s="81" t="s">
        <v>1421</v>
      </c>
      <c r="D1839" s="80" t="s">
        <v>72</v>
      </c>
      <c r="E1839" s="80" t="s">
        <v>1422</v>
      </c>
      <c r="F1839" s="401" t="s">
        <v>887</v>
      </c>
      <c r="G1839" s="401"/>
      <c r="H1839" s="82" t="s">
        <v>67</v>
      </c>
      <c r="I1839" s="83">
        <v>1</v>
      </c>
      <c r="J1839" s="84">
        <v>7.1</v>
      </c>
      <c r="K1839" s="84">
        <v>7.1</v>
      </c>
    </row>
    <row r="1840" spans="2:11" ht="36" customHeight="1" x14ac:dyDescent="0.2">
      <c r="B1840" s="80" t="s">
        <v>884</v>
      </c>
      <c r="C1840" s="81" t="s">
        <v>1427</v>
      </c>
      <c r="D1840" s="80" t="s">
        <v>72</v>
      </c>
      <c r="E1840" s="80" t="s">
        <v>1428</v>
      </c>
      <c r="F1840" s="401" t="s">
        <v>887</v>
      </c>
      <c r="G1840" s="401"/>
      <c r="H1840" s="82" t="s">
        <v>67</v>
      </c>
      <c r="I1840" s="83">
        <v>1</v>
      </c>
      <c r="J1840" s="84">
        <v>0.79</v>
      </c>
      <c r="K1840" s="84">
        <v>0.79</v>
      </c>
    </row>
    <row r="1841" spans="2:11" x14ac:dyDescent="0.2">
      <c r="B1841" s="76"/>
      <c r="C1841" s="76"/>
      <c r="D1841" s="76"/>
      <c r="E1841" s="76"/>
      <c r="F1841" s="76" t="s">
        <v>858</v>
      </c>
      <c r="G1841" s="77">
        <v>0.84592145015105735</v>
      </c>
      <c r="H1841" s="76" t="s">
        <v>859</v>
      </c>
      <c r="I1841" s="77">
        <v>0.97</v>
      </c>
      <c r="J1841" s="76" t="s">
        <v>860</v>
      </c>
      <c r="K1841" s="77">
        <v>1.82</v>
      </c>
    </row>
    <row r="1842" spans="2:11" ht="30" customHeight="1" thickBot="1" x14ac:dyDescent="0.25">
      <c r="B1842" s="37"/>
      <c r="C1842" s="37"/>
      <c r="D1842" s="37"/>
      <c r="E1842" s="37"/>
      <c r="F1842" s="37"/>
      <c r="G1842" s="37"/>
      <c r="H1842" s="37" t="s">
        <v>861</v>
      </c>
      <c r="I1842" s="78">
        <v>2</v>
      </c>
      <c r="J1842" s="37" t="s">
        <v>862</v>
      </c>
      <c r="K1842" s="38">
        <v>20.7</v>
      </c>
    </row>
    <row r="1843" spans="2:11" ht="0.95" customHeight="1" thickTop="1" x14ac:dyDescent="0.2">
      <c r="B1843" s="79"/>
      <c r="C1843" s="79"/>
      <c r="D1843" s="79"/>
      <c r="E1843" s="79"/>
      <c r="F1843" s="79"/>
      <c r="G1843" s="79"/>
      <c r="H1843" s="79"/>
      <c r="I1843" s="79"/>
      <c r="J1843" s="79"/>
      <c r="K1843" s="79"/>
    </row>
    <row r="1844" spans="2:11" ht="18" customHeight="1" x14ac:dyDescent="0.2">
      <c r="B1844" s="27" t="s">
        <v>719</v>
      </c>
      <c r="C1844" s="29" t="s">
        <v>50</v>
      </c>
      <c r="D1844" s="27" t="s">
        <v>51</v>
      </c>
      <c r="E1844" s="27" t="s">
        <v>2</v>
      </c>
      <c r="F1844" s="398" t="s">
        <v>849</v>
      </c>
      <c r="G1844" s="398"/>
      <c r="H1844" s="28" t="s">
        <v>52</v>
      </c>
      <c r="I1844" s="29" t="s">
        <v>53</v>
      </c>
      <c r="J1844" s="29" t="s">
        <v>54</v>
      </c>
      <c r="K1844" s="29" t="s">
        <v>3</v>
      </c>
    </row>
    <row r="1845" spans="2:11" ht="24" customHeight="1" x14ac:dyDescent="0.2">
      <c r="B1845" s="33" t="s">
        <v>850</v>
      </c>
      <c r="C1845" s="35" t="s">
        <v>720</v>
      </c>
      <c r="D1845" s="33" t="s">
        <v>72</v>
      </c>
      <c r="E1845" s="33" t="s">
        <v>721</v>
      </c>
      <c r="F1845" s="399" t="s">
        <v>1346</v>
      </c>
      <c r="G1845" s="399"/>
      <c r="H1845" s="34" t="s">
        <v>67</v>
      </c>
      <c r="I1845" s="70">
        <v>1</v>
      </c>
      <c r="J1845" s="36">
        <v>49.38</v>
      </c>
      <c r="K1845" s="36">
        <v>49.38</v>
      </c>
    </row>
    <row r="1846" spans="2:11" ht="24" customHeight="1" x14ac:dyDescent="0.2">
      <c r="B1846" s="71" t="s">
        <v>852</v>
      </c>
      <c r="C1846" s="72" t="s">
        <v>1344</v>
      </c>
      <c r="D1846" s="71" t="s">
        <v>72</v>
      </c>
      <c r="E1846" s="71" t="s">
        <v>1345</v>
      </c>
      <c r="F1846" s="400" t="s">
        <v>855</v>
      </c>
      <c r="G1846" s="400"/>
      <c r="H1846" s="73" t="s">
        <v>866</v>
      </c>
      <c r="I1846" s="74">
        <v>0.182</v>
      </c>
      <c r="J1846" s="75">
        <v>16.25</v>
      </c>
      <c r="K1846" s="75">
        <v>2.95</v>
      </c>
    </row>
    <row r="1847" spans="2:11" ht="24" customHeight="1" x14ac:dyDescent="0.2">
      <c r="B1847" s="71" t="s">
        <v>852</v>
      </c>
      <c r="C1847" s="72" t="s">
        <v>917</v>
      </c>
      <c r="D1847" s="71" t="s">
        <v>72</v>
      </c>
      <c r="E1847" s="71" t="s">
        <v>918</v>
      </c>
      <c r="F1847" s="400" t="s">
        <v>855</v>
      </c>
      <c r="G1847" s="400"/>
      <c r="H1847" s="73" t="s">
        <v>866</v>
      </c>
      <c r="I1847" s="74">
        <v>0.182</v>
      </c>
      <c r="J1847" s="75">
        <v>21.08</v>
      </c>
      <c r="K1847" s="75">
        <v>3.83</v>
      </c>
    </row>
    <row r="1848" spans="2:11" ht="24" customHeight="1" x14ac:dyDescent="0.2">
      <c r="B1848" s="80" t="s">
        <v>884</v>
      </c>
      <c r="C1848" s="81" t="s">
        <v>1425</v>
      </c>
      <c r="D1848" s="80" t="s">
        <v>72</v>
      </c>
      <c r="E1848" s="80" t="s">
        <v>1426</v>
      </c>
      <c r="F1848" s="401" t="s">
        <v>887</v>
      </c>
      <c r="G1848" s="401"/>
      <c r="H1848" s="82" t="s">
        <v>67</v>
      </c>
      <c r="I1848" s="83">
        <v>1</v>
      </c>
      <c r="J1848" s="84">
        <v>40.72</v>
      </c>
      <c r="K1848" s="84">
        <v>40.72</v>
      </c>
    </row>
    <row r="1849" spans="2:11" ht="36" customHeight="1" x14ac:dyDescent="0.2">
      <c r="B1849" s="80" t="s">
        <v>884</v>
      </c>
      <c r="C1849" s="81" t="s">
        <v>1429</v>
      </c>
      <c r="D1849" s="80" t="s">
        <v>72</v>
      </c>
      <c r="E1849" s="80" t="s">
        <v>1430</v>
      </c>
      <c r="F1849" s="401" t="s">
        <v>887</v>
      </c>
      <c r="G1849" s="401"/>
      <c r="H1849" s="82" t="s">
        <v>67</v>
      </c>
      <c r="I1849" s="83">
        <v>2</v>
      </c>
      <c r="J1849" s="84">
        <v>0.94</v>
      </c>
      <c r="K1849" s="84">
        <v>1.88</v>
      </c>
    </row>
    <row r="1850" spans="2:11" x14ac:dyDescent="0.2">
      <c r="B1850" s="76"/>
      <c r="C1850" s="76"/>
      <c r="D1850" s="76"/>
      <c r="E1850" s="76"/>
      <c r="F1850" s="76" t="s">
        <v>858</v>
      </c>
      <c r="G1850" s="77">
        <v>2.3425517081106206</v>
      </c>
      <c r="H1850" s="76" t="s">
        <v>859</v>
      </c>
      <c r="I1850" s="77">
        <v>2.7</v>
      </c>
      <c r="J1850" s="76" t="s">
        <v>860</v>
      </c>
      <c r="K1850" s="77">
        <v>5.04</v>
      </c>
    </row>
    <row r="1851" spans="2:11" ht="30" customHeight="1" thickBot="1" x14ac:dyDescent="0.25">
      <c r="B1851" s="37"/>
      <c r="C1851" s="37"/>
      <c r="D1851" s="37"/>
      <c r="E1851" s="37"/>
      <c r="F1851" s="37"/>
      <c r="G1851" s="37"/>
      <c r="H1851" s="37" t="s">
        <v>861</v>
      </c>
      <c r="I1851" s="78">
        <v>4</v>
      </c>
      <c r="J1851" s="37" t="s">
        <v>862</v>
      </c>
      <c r="K1851" s="38">
        <v>197.52</v>
      </c>
    </row>
    <row r="1852" spans="2:11" ht="0.95" customHeight="1" thickTop="1" x14ac:dyDescent="0.2">
      <c r="B1852" s="79"/>
      <c r="C1852" s="79"/>
      <c r="D1852" s="79"/>
      <c r="E1852" s="79"/>
      <c r="F1852" s="79"/>
      <c r="G1852" s="79"/>
      <c r="H1852" s="79"/>
      <c r="I1852" s="79"/>
      <c r="J1852" s="79"/>
      <c r="K1852" s="79"/>
    </row>
    <row r="1853" spans="2:11" ht="18" customHeight="1" x14ac:dyDescent="0.2">
      <c r="B1853" s="27" t="s">
        <v>722</v>
      </c>
      <c r="C1853" s="29" t="s">
        <v>50</v>
      </c>
      <c r="D1853" s="27" t="s">
        <v>51</v>
      </c>
      <c r="E1853" s="27" t="s">
        <v>2</v>
      </c>
      <c r="F1853" s="398" t="s">
        <v>849</v>
      </c>
      <c r="G1853" s="398"/>
      <c r="H1853" s="28" t="s">
        <v>52</v>
      </c>
      <c r="I1853" s="29" t="s">
        <v>53</v>
      </c>
      <c r="J1853" s="29" t="s">
        <v>54</v>
      </c>
      <c r="K1853" s="29" t="s">
        <v>3</v>
      </c>
    </row>
    <row r="1854" spans="2:11" ht="24" customHeight="1" x14ac:dyDescent="0.2">
      <c r="B1854" s="33" t="s">
        <v>850</v>
      </c>
      <c r="C1854" s="35" t="s">
        <v>723</v>
      </c>
      <c r="D1854" s="33" t="s">
        <v>59</v>
      </c>
      <c r="E1854" s="33" t="s">
        <v>724</v>
      </c>
      <c r="F1854" s="399">
        <v>64</v>
      </c>
      <c r="G1854" s="399"/>
      <c r="H1854" s="34" t="s">
        <v>67</v>
      </c>
      <c r="I1854" s="70">
        <v>1</v>
      </c>
      <c r="J1854" s="36">
        <v>143.22</v>
      </c>
      <c r="K1854" s="36">
        <v>143.22</v>
      </c>
    </row>
    <row r="1855" spans="2:11" ht="24" customHeight="1" x14ac:dyDescent="0.2">
      <c r="B1855" s="71" t="s">
        <v>852</v>
      </c>
      <c r="C1855" s="72" t="s">
        <v>917</v>
      </c>
      <c r="D1855" s="71" t="s">
        <v>72</v>
      </c>
      <c r="E1855" s="71" t="s">
        <v>918</v>
      </c>
      <c r="F1855" s="400" t="s">
        <v>855</v>
      </c>
      <c r="G1855" s="400"/>
      <c r="H1855" s="73" t="s">
        <v>866</v>
      </c>
      <c r="I1855" s="74">
        <v>0.49099999999999999</v>
      </c>
      <c r="J1855" s="75">
        <v>21.08</v>
      </c>
      <c r="K1855" s="75">
        <v>10.35</v>
      </c>
    </row>
    <row r="1856" spans="2:11" ht="24" customHeight="1" x14ac:dyDescent="0.2">
      <c r="B1856" s="71" t="s">
        <v>852</v>
      </c>
      <c r="C1856" s="72" t="s">
        <v>1344</v>
      </c>
      <c r="D1856" s="71" t="s">
        <v>72</v>
      </c>
      <c r="E1856" s="71" t="s">
        <v>1345</v>
      </c>
      <c r="F1856" s="400" t="s">
        <v>855</v>
      </c>
      <c r="G1856" s="400"/>
      <c r="H1856" s="73" t="s">
        <v>866</v>
      </c>
      <c r="I1856" s="74">
        <v>0.49099999999999999</v>
      </c>
      <c r="J1856" s="75">
        <v>16.25</v>
      </c>
      <c r="K1856" s="75">
        <v>7.97</v>
      </c>
    </row>
    <row r="1857" spans="2:11" ht="24" customHeight="1" x14ac:dyDescent="0.2">
      <c r="B1857" s="80" t="s">
        <v>884</v>
      </c>
      <c r="C1857" s="81" t="s">
        <v>1431</v>
      </c>
      <c r="D1857" s="80" t="s">
        <v>618</v>
      </c>
      <c r="E1857" s="80" t="s">
        <v>1432</v>
      </c>
      <c r="F1857" s="401" t="s">
        <v>887</v>
      </c>
      <c r="G1857" s="401"/>
      <c r="H1857" s="82" t="s">
        <v>67</v>
      </c>
      <c r="I1857" s="83">
        <v>1</v>
      </c>
      <c r="J1857" s="84">
        <v>124.9</v>
      </c>
      <c r="K1857" s="84">
        <v>124.9</v>
      </c>
    </row>
    <row r="1858" spans="2:11" x14ac:dyDescent="0.2">
      <c r="B1858" s="76"/>
      <c r="C1858" s="76"/>
      <c r="D1858" s="76"/>
      <c r="E1858" s="76"/>
      <c r="F1858" s="76" t="s">
        <v>858</v>
      </c>
      <c r="G1858" s="77">
        <v>6.3165233557982798</v>
      </c>
      <c r="H1858" s="76" t="s">
        <v>859</v>
      </c>
      <c r="I1858" s="77">
        <v>7.27</v>
      </c>
      <c r="J1858" s="76" t="s">
        <v>860</v>
      </c>
      <c r="K1858" s="77">
        <v>13.59</v>
      </c>
    </row>
    <row r="1859" spans="2:11" ht="30" customHeight="1" thickBot="1" x14ac:dyDescent="0.25">
      <c r="B1859" s="37"/>
      <c r="C1859" s="37"/>
      <c r="D1859" s="37"/>
      <c r="E1859" s="37"/>
      <c r="F1859" s="37"/>
      <c r="G1859" s="37"/>
      <c r="H1859" s="37" t="s">
        <v>861</v>
      </c>
      <c r="I1859" s="78">
        <v>4</v>
      </c>
      <c r="J1859" s="37" t="s">
        <v>862</v>
      </c>
      <c r="K1859" s="38">
        <v>572.88</v>
      </c>
    </row>
    <row r="1860" spans="2:11" ht="0.95" customHeight="1" thickTop="1" x14ac:dyDescent="0.2">
      <c r="B1860" s="79"/>
      <c r="C1860" s="79"/>
      <c r="D1860" s="79"/>
      <c r="E1860" s="79"/>
      <c r="F1860" s="79"/>
      <c r="G1860" s="79"/>
      <c r="H1860" s="79"/>
      <c r="I1860" s="79"/>
      <c r="J1860" s="79"/>
      <c r="K1860" s="79"/>
    </row>
    <row r="1861" spans="2:11" ht="18" customHeight="1" x14ac:dyDescent="0.2">
      <c r="B1861" s="27" t="s">
        <v>725</v>
      </c>
      <c r="C1861" s="29" t="s">
        <v>50</v>
      </c>
      <c r="D1861" s="27" t="s">
        <v>51</v>
      </c>
      <c r="E1861" s="27" t="s">
        <v>2</v>
      </c>
      <c r="F1861" s="398" t="s">
        <v>849</v>
      </c>
      <c r="G1861" s="398"/>
      <c r="H1861" s="28" t="s">
        <v>52</v>
      </c>
      <c r="I1861" s="29" t="s">
        <v>53</v>
      </c>
      <c r="J1861" s="29" t="s">
        <v>54</v>
      </c>
      <c r="K1861" s="29" t="s">
        <v>3</v>
      </c>
    </row>
    <row r="1862" spans="2:11" ht="24" customHeight="1" x14ac:dyDescent="0.2">
      <c r="B1862" s="33" t="s">
        <v>850</v>
      </c>
      <c r="C1862" s="35" t="s">
        <v>726</v>
      </c>
      <c r="D1862" s="33" t="s">
        <v>59</v>
      </c>
      <c r="E1862" s="33" t="s">
        <v>727</v>
      </c>
      <c r="F1862" s="399">
        <v>64</v>
      </c>
      <c r="G1862" s="399"/>
      <c r="H1862" s="34" t="s">
        <v>67</v>
      </c>
      <c r="I1862" s="70">
        <v>1</v>
      </c>
      <c r="J1862" s="36">
        <v>924.37</v>
      </c>
      <c r="K1862" s="36">
        <v>924.37</v>
      </c>
    </row>
    <row r="1863" spans="2:11" ht="24" customHeight="1" x14ac:dyDescent="0.2">
      <c r="B1863" s="71" t="s">
        <v>852</v>
      </c>
      <c r="C1863" s="72" t="s">
        <v>917</v>
      </c>
      <c r="D1863" s="71" t="s">
        <v>72</v>
      </c>
      <c r="E1863" s="71" t="s">
        <v>918</v>
      </c>
      <c r="F1863" s="400" t="s">
        <v>855</v>
      </c>
      <c r="G1863" s="400"/>
      <c r="H1863" s="73" t="s">
        <v>866</v>
      </c>
      <c r="I1863" s="74">
        <v>0.49099999999999999</v>
      </c>
      <c r="J1863" s="75">
        <v>21.08</v>
      </c>
      <c r="K1863" s="75">
        <v>10.35</v>
      </c>
    </row>
    <row r="1864" spans="2:11" ht="24" customHeight="1" x14ac:dyDescent="0.2">
      <c r="B1864" s="71" t="s">
        <v>852</v>
      </c>
      <c r="C1864" s="72" t="s">
        <v>1344</v>
      </c>
      <c r="D1864" s="71" t="s">
        <v>72</v>
      </c>
      <c r="E1864" s="71" t="s">
        <v>1345</v>
      </c>
      <c r="F1864" s="400" t="s">
        <v>855</v>
      </c>
      <c r="G1864" s="400"/>
      <c r="H1864" s="73" t="s">
        <v>866</v>
      </c>
      <c r="I1864" s="74">
        <v>0.49099999999999999</v>
      </c>
      <c r="J1864" s="75">
        <v>16.25</v>
      </c>
      <c r="K1864" s="75">
        <v>7.97</v>
      </c>
    </row>
    <row r="1865" spans="2:11" ht="24" customHeight="1" x14ac:dyDescent="0.2">
      <c r="B1865" s="80" t="s">
        <v>884</v>
      </c>
      <c r="C1865" s="81" t="s">
        <v>1433</v>
      </c>
      <c r="D1865" s="80" t="s">
        <v>618</v>
      </c>
      <c r="E1865" s="80" t="s">
        <v>1434</v>
      </c>
      <c r="F1865" s="401" t="s">
        <v>887</v>
      </c>
      <c r="G1865" s="401"/>
      <c r="H1865" s="82" t="s">
        <v>67</v>
      </c>
      <c r="I1865" s="83">
        <v>1</v>
      </c>
      <c r="J1865" s="84">
        <v>906.05</v>
      </c>
      <c r="K1865" s="84">
        <v>906.05</v>
      </c>
    </row>
    <row r="1866" spans="2:11" x14ac:dyDescent="0.2">
      <c r="B1866" s="76"/>
      <c r="C1866" s="76"/>
      <c r="D1866" s="76"/>
      <c r="E1866" s="76"/>
      <c r="F1866" s="76" t="s">
        <v>858</v>
      </c>
      <c r="G1866" s="77">
        <v>6.3165233557982798</v>
      </c>
      <c r="H1866" s="76" t="s">
        <v>859</v>
      </c>
      <c r="I1866" s="77">
        <v>7.27</v>
      </c>
      <c r="J1866" s="76" t="s">
        <v>860</v>
      </c>
      <c r="K1866" s="77">
        <v>13.59</v>
      </c>
    </row>
    <row r="1867" spans="2:11" ht="30" customHeight="1" thickBot="1" x14ac:dyDescent="0.25">
      <c r="B1867" s="37"/>
      <c r="C1867" s="37"/>
      <c r="D1867" s="37"/>
      <c r="E1867" s="37"/>
      <c r="F1867" s="37"/>
      <c r="G1867" s="37"/>
      <c r="H1867" s="37" t="s">
        <v>861</v>
      </c>
      <c r="I1867" s="78">
        <v>1</v>
      </c>
      <c r="J1867" s="37" t="s">
        <v>862</v>
      </c>
      <c r="K1867" s="38">
        <v>924.37</v>
      </c>
    </row>
    <row r="1868" spans="2:11" ht="0.95" customHeight="1" thickTop="1" x14ac:dyDescent="0.2">
      <c r="B1868" s="79"/>
      <c r="C1868" s="79"/>
      <c r="D1868" s="79"/>
      <c r="E1868" s="79"/>
      <c r="F1868" s="79"/>
      <c r="G1868" s="79"/>
      <c r="H1868" s="79"/>
      <c r="I1868" s="79"/>
      <c r="J1868" s="79"/>
      <c r="K1868" s="79"/>
    </row>
    <row r="1869" spans="2:11" ht="18" customHeight="1" x14ac:dyDescent="0.2">
      <c r="B1869" s="27" t="s">
        <v>728</v>
      </c>
      <c r="C1869" s="29" t="s">
        <v>50</v>
      </c>
      <c r="D1869" s="27" t="s">
        <v>51</v>
      </c>
      <c r="E1869" s="27" t="s">
        <v>2</v>
      </c>
      <c r="F1869" s="398" t="s">
        <v>849</v>
      </c>
      <c r="G1869" s="398"/>
      <c r="H1869" s="28" t="s">
        <v>52</v>
      </c>
      <c r="I1869" s="29" t="s">
        <v>53</v>
      </c>
      <c r="J1869" s="29" t="s">
        <v>54</v>
      </c>
      <c r="K1869" s="29" t="s">
        <v>3</v>
      </c>
    </row>
    <row r="1870" spans="2:11" ht="24" customHeight="1" x14ac:dyDescent="0.2">
      <c r="B1870" s="33" t="s">
        <v>850</v>
      </c>
      <c r="C1870" s="35" t="s">
        <v>729</v>
      </c>
      <c r="D1870" s="33" t="s">
        <v>59</v>
      </c>
      <c r="E1870" s="33" t="s">
        <v>730</v>
      </c>
      <c r="F1870" s="399" t="s">
        <v>1113</v>
      </c>
      <c r="G1870" s="399"/>
      <c r="H1870" s="34" t="s">
        <v>67</v>
      </c>
      <c r="I1870" s="70">
        <v>1</v>
      </c>
      <c r="J1870" s="36">
        <v>129.68</v>
      </c>
      <c r="K1870" s="36">
        <v>129.68</v>
      </c>
    </row>
    <row r="1871" spans="2:11" ht="24" customHeight="1" x14ac:dyDescent="0.2">
      <c r="B1871" s="71" t="s">
        <v>852</v>
      </c>
      <c r="C1871" s="72" t="s">
        <v>1344</v>
      </c>
      <c r="D1871" s="71" t="s">
        <v>72</v>
      </c>
      <c r="E1871" s="71" t="s">
        <v>1345</v>
      </c>
      <c r="F1871" s="400" t="s">
        <v>855</v>
      </c>
      <c r="G1871" s="400"/>
      <c r="H1871" s="73" t="s">
        <v>866</v>
      </c>
      <c r="I1871" s="74">
        <v>0.5</v>
      </c>
      <c r="J1871" s="75">
        <v>16.25</v>
      </c>
      <c r="K1871" s="75">
        <v>8.1199999999999992</v>
      </c>
    </row>
    <row r="1872" spans="2:11" ht="24" customHeight="1" x14ac:dyDescent="0.2">
      <c r="B1872" s="71" t="s">
        <v>852</v>
      </c>
      <c r="C1872" s="72" t="s">
        <v>917</v>
      </c>
      <c r="D1872" s="71" t="s">
        <v>72</v>
      </c>
      <c r="E1872" s="71" t="s">
        <v>918</v>
      </c>
      <c r="F1872" s="400" t="s">
        <v>855</v>
      </c>
      <c r="G1872" s="400"/>
      <c r="H1872" s="73" t="s">
        <v>866</v>
      </c>
      <c r="I1872" s="74">
        <v>0.5</v>
      </c>
      <c r="J1872" s="75">
        <v>21.08</v>
      </c>
      <c r="K1872" s="75">
        <v>10.54</v>
      </c>
    </row>
    <row r="1873" spans="2:11" ht="24" customHeight="1" x14ac:dyDescent="0.2">
      <c r="B1873" s="80" t="s">
        <v>884</v>
      </c>
      <c r="C1873" s="81" t="s">
        <v>1435</v>
      </c>
      <c r="D1873" s="80" t="s">
        <v>72</v>
      </c>
      <c r="E1873" s="80" t="s">
        <v>1436</v>
      </c>
      <c r="F1873" s="401" t="s">
        <v>887</v>
      </c>
      <c r="G1873" s="401"/>
      <c r="H1873" s="82" t="s">
        <v>67</v>
      </c>
      <c r="I1873" s="83">
        <v>1</v>
      </c>
      <c r="J1873" s="84">
        <v>111.02</v>
      </c>
      <c r="K1873" s="84">
        <v>111.02</v>
      </c>
    </row>
    <row r="1874" spans="2:11" x14ac:dyDescent="0.2">
      <c r="B1874" s="76"/>
      <c r="C1874" s="76"/>
      <c r="D1874" s="76"/>
      <c r="E1874" s="76"/>
      <c r="F1874" s="76" t="s">
        <v>858</v>
      </c>
      <c r="G1874" s="77">
        <v>6.4373692772484317</v>
      </c>
      <c r="H1874" s="76" t="s">
        <v>859</v>
      </c>
      <c r="I1874" s="77">
        <v>7.41</v>
      </c>
      <c r="J1874" s="76" t="s">
        <v>860</v>
      </c>
      <c r="K1874" s="77">
        <v>13.850000000000001</v>
      </c>
    </row>
    <row r="1875" spans="2:11" ht="30" customHeight="1" thickBot="1" x14ac:dyDescent="0.25">
      <c r="B1875" s="37"/>
      <c r="C1875" s="37"/>
      <c r="D1875" s="37"/>
      <c r="E1875" s="37"/>
      <c r="F1875" s="37"/>
      <c r="G1875" s="37"/>
      <c r="H1875" s="37" t="s">
        <v>861</v>
      </c>
      <c r="I1875" s="78">
        <v>4</v>
      </c>
      <c r="J1875" s="37" t="s">
        <v>862</v>
      </c>
      <c r="K1875" s="38">
        <v>518.72</v>
      </c>
    </row>
    <row r="1876" spans="2:11" ht="0.95" customHeight="1" thickTop="1" x14ac:dyDescent="0.2">
      <c r="B1876" s="79"/>
      <c r="C1876" s="79"/>
      <c r="D1876" s="79"/>
      <c r="E1876" s="79"/>
      <c r="F1876" s="79"/>
      <c r="G1876" s="79"/>
      <c r="H1876" s="79"/>
      <c r="I1876" s="79"/>
      <c r="J1876" s="79"/>
      <c r="K1876" s="79"/>
    </row>
    <row r="1877" spans="2:11" ht="18" customHeight="1" x14ac:dyDescent="0.2">
      <c r="B1877" s="27" t="s">
        <v>731</v>
      </c>
      <c r="C1877" s="29" t="s">
        <v>50</v>
      </c>
      <c r="D1877" s="27" t="s">
        <v>51</v>
      </c>
      <c r="E1877" s="27" t="s">
        <v>2</v>
      </c>
      <c r="F1877" s="398" t="s">
        <v>849</v>
      </c>
      <c r="G1877" s="398"/>
      <c r="H1877" s="28" t="s">
        <v>52</v>
      </c>
      <c r="I1877" s="29" t="s">
        <v>53</v>
      </c>
      <c r="J1877" s="29" t="s">
        <v>54</v>
      </c>
      <c r="K1877" s="29" t="s">
        <v>3</v>
      </c>
    </row>
    <row r="1878" spans="2:11" ht="36" customHeight="1" x14ac:dyDescent="0.2">
      <c r="B1878" s="33" t="s">
        <v>850</v>
      </c>
      <c r="C1878" s="35" t="s">
        <v>732</v>
      </c>
      <c r="D1878" s="33" t="s">
        <v>72</v>
      </c>
      <c r="E1878" s="33" t="s">
        <v>733</v>
      </c>
      <c r="F1878" s="399" t="s">
        <v>1346</v>
      </c>
      <c r="G1878" s="399"/>
      <c r="H1878" s="34" t="s">
        <v>67</v>
      </c>
      <c r="I1878" s="70">
        <v>1</v>
      </c>
      <c r="J1878" s="36">
        <v>287.04000000000002</v>
      </c>
      <c r="K1878" s="36">
        <v>287.04000000000002</v>
      </c>
    </row>
    <row r="1879" spans="2:11" ht="24" customHeight="1" x14ac:dyDescent="0.2">
      <c r="B1879" s="71" t="s">
        <v>852</v>
      </c>
      <c r="C1879" s="72" t="s">
        <v>1344</v>
      </c>
      <c r="D1879" s="71" t="s">
        <v>72</v>
      </c>
      <c r="E1879" s="71" t="s">
        <v>1345</v>
      </c>
      <c r="F1879" s="400" t="s">
        <v>855</v>
      </c>
      <c r="G1879" s="400"/>
      <c r="H1879" s="73" t="s">
        <v>866</v>
      </c>
      <c r="I1879" s="74">
        <v>0.4</v>
      </c>
      <c r="J1879" s="75">
        <v>16.25</v>
      </c>
      <c r="K1879" s="75">
        <v>6.5</v>
      </c>
    </row>
    <row r="1880" spans="2:11" ht="24" customHeight="1" x14ac:dyDescent="0.2">
      <c r="B1880" s="71" t="s">
        <v>852</v>
      </c>
      <c r="C1880" s="72" t="s">
        <v>917</v>
      </c>
      <c r="D1880" s="71" t="s">
        <v>72</v>
      </c>
      <c r="E1880" s="71" t="s">
        <v>918</v>
      </c>
      <c r="F1880" s="400" t="s">
        <v>855</v>
      </c>
      <c r="G1880" s="400"/>
      <c r="H1880" s="73" t="s">
        <v>866</v>
      </c>
      <c r="I1880" s="74">
        <v>0.4</v>
      </c>
      <c r="J1880" s="75">
        <v>21.08</v>
      </c>
      <c r="K1880" s="75">
        <v>8.43</v>
      </c>
    </row>
    <row r="1881" spans="2:11" ht="24" customHeight="1" x14ac:dyDescent="0.2">
      <c r="B1881" s="80" t="s">
        <v>884</v>
      </c>
      <c r="C1881" s="81" t="s">
        <v>1437</v>
      </c>
      <c r="D1881" s="80" t="s">
        <v>72</v>
      </c>
      <c r="E1881" s="80" t="s">
        <v>1438</v>
      </c>
      <c r="F1881" s="401" t="s">
        <v>887</v>
      </c>
      <c r="G1881" s="401"/>
      <c r="H1881" s="82" t="s">
        <v>67</v>
      </c>
      <c r="I1881" s="83">
        <v>1</v>
      </c>
      <c r="J1881" s="84">
        <v>272.11</v>
      </c>
      <c r="K1881" s="84">
        <v>272.11</v>
      </c>
    </row>
    <row r="1882" spans="2:11" x14ac:dyDescent="0.2">
      <c r="B1882" s="76"/>
      <c r="C1882" s="76"/>
      <c r="D1882" s="76"/>
      <c r="E1882" s="76"/>
      <c r="F1882" s="76" t="s">
        <v>858</v>
      </c>
      <c r="G1882" s="77">
        <v>5.1452475017429702</v>
      </c>
      <c r="H1882" s="76" t="s">
        <v>859</v>
      </c>
      <c r="I1882" s="77">
        <v>5.92</v>
      </c>
      <c r="J1882" s="76" t="s">
        <v>860</v>
      </c>
      <c r="K1882" s="77">
        <v>11.07</v>
      </c>
    </row>
    <row r="1883" spans="2:11" ht="30" customHeight="1" thickBot="1" x14ac:dyDescent="0.25">
      <c r="B1883" s="37"/>
      <c r="C1883" s="37"/>
      <c r="D1883" s="37"/>
      <c r="E1883" s="37"/>
      <c r="F1883" s="37"/>
      <c r="G1883" s="37"/>
      <c r="H1883" s="37" t="s">
        <v>861</v>
      </c>
      <c r="I1883" s="78">
        <v>2</v>
      </c>
      <c r="J1883" s="37" t="s">
        <v>862</v>
      </c>
      <c r="K1883" s="38">
        <v>574.08000000000004</v>
      </c>
    </row>
    <row r="1884" spans="2:11" ht="0.95" customHeight="1" thickTop="1" x14ac:dyDescent="0.2">
      <c r="B1884" s="79"/>
      <c r="C1884" s="79"/>
      <c r="D1884" s="79"/>
      <c r="E1884" s="79"/>
      <c r="F1884" s="79"/>
      <c r="G1884" s="79"/>
      <c r="H1884" s="79"/>
      <c r="I1884" s="79"/>
      <c r="J1884" s="79"/>
      <c r="K1884" s="79"/>
    </row>
    <row r="1885" spans="2:11" ht="18" customHeight="1" x14ac:dyDescent="0.2">
      <c r="B1885" s="27" t="s">
        <v>734</v>
      </c>
      <c r="C1885" s="29" t="s">
        <v>50</v>
      </c>
      <c r="D1885" s="27" t="s">
        <v>51</v>
      </c>
      <c r="E1885" s="27" t="s">
        <v>2</v>
      </c>
      <c r="F1885" s="398" t="s">
        <v>849</v>
      </c>
      <c r="G1885" s="398"/>
      <c r="H1885" s="28" t="s">
        <v>52</v>
      </c>
      <c r="I1885" s="29" t="s">
        <v>53</v>
      </c>
      <c r="J1885" s="29" t="s">
        <v>54</v>
      </c>
      <c r="K1885" s="29" t="s">
        <v>3</v>
      </c>
    </row>
    <row r="1886" spans="2:11" ht="24" customHeight="1" x14ac:dyDescent="0.2">
      <c r="B1886" s="33" t="s">
        <v>850</v>
      </c>
      <c r="C1886" s="35" t="s">
        <v>735</v>
      </c>
      <c r="D1886" s="33" t="s">
        <v>59</v>
      </c>
      <c r="E1886" s="33" t="s">
        <v>736</v>
      </c>
      <c r="F1886" s="399" t="s">
        <v>1113</v>
      </c>
      <c r="G1886" s="399"/>
      <c r="H1886" s="34" t="s">
        <v>67</v>
      </c>
      <c r="I1886" s="70">
        <v>1</v>
      </c>
      <c r="J1886" s="36">
        <v>21.21</v>
      </c>
      <c r="K1886" s="36">
        <v>21.21</v>
      </c>
    </row>
    <row r="1887" spans="2:11" ht="24" customHeight="1" x14ac:dyDescent="0.2">
      <c r="B1887" s="71" t="s">
        <v>852</v>
      </c>
      <c r="C1887" s="72" t="s">
        <v>1344</v>
      </c>
      <c r="D1887" s="71" t="s">
        <v>72</v>
      </c>
      <c r="E1887" s="71" t="s">
        <v>1345</v>
      </c>
      <c r="F1887" s="400" t="s">
        <v>855</v>
      </c>
      <c r="G1887" s="400"/>
      <c r="H1887" s="73" t="s">
        <v>866</v>
      </c>
      <c r="I1887" s="74">
        <v>0.2</v>
      </c>
      <c r="J1887" s="75">
        <v>16.25</v>
      </c>
      <c r="K1887" s="75">
        <v>3.25</v>
      </c>
    </row>
    <row r="1888" spans="2:11" ht="24" customHeight="1" x14ac:dyDescent="0.2">
      <c r="B1888" s="71" t="s">
        <v>852</v>
      </c>
      <c r="C1888" s="72" t="s">
        <v>917</v>
      </c>
      <c r="D1888" s="71" t="s">
        <v>72</v>
      </c>
      <c r="E1888" s="71" t="s">
        <v>918</v>
      </c>
      <c r="F1888" s="400" t="s">
        <v>855</v>
      </c>
      <c r="G1888" s="400"/>
      <c r="H1888" s="73" t="s">
        <v>866</v>
      </c>
      <c r="I1888" s="74">
        <v>0.2</v>
      </c>
      <c r="J1888" s="75">
        <v>21.08</v>
      </c>
      <c r="K1888" s="75">
        <v>4.21</v>
      </c>
    </row>
    <row r="1889" spans="2:11" ht="24" customHeight="1" x14ac:dyDescent="0.2">
      <c r="B1889" s="80" t="s">
        <v>884</v>
      </c>
      <c r="C1889" s="81" t="s">
        <v>1439</v>
      </c>
      <c r="D1889" s="80" t="s">
        <v>72</v>
      </c>
      <c r="E1889" s="80" t="s">
        <v>1440</v>
      </c>
      <c r="F1889" s="401" t="s">
        <v>887</v>
      </c>
      <c r="G1889" s="401"/>
      <c r="H1889" s="82" t="s">
        <v>67</v>
      </c>
      <c r="I1889" s="83">
        <v>1</v>
      </c>
      <c r="J1889" s="84">
        <v>13.75</v>
      </c>
      <c r="K1889" s="84">
        <v>13.75</v>
      </c>
    </row>
    <row r="1890" spans="2:11" x14ac:dyDescent="0.2">
      <c r="B1890" s="76"/>
      <c r="C1890" s="76"/>
      <c r="D1890" s="76"/>
      <c r="E1890" s="76"/>
      <c r="F1890" s="76" t="s">
        <v>858</v>
      </c>
      <c r="G1890" s="77">
        <v>2.5702997908435976</v>
      </c>
      <c r="H1890" s="76" t="s">
        <v>859</v>
      </c>
      <c r="I1890" s="77">
        <v>2.96</v>
      </c>
      <c r="J1890" s="76" t="s">
        <v>860</v>
      </c>
      <c r="K1890" s="77">
        <v>5.53</v>
      </c>
    </row>
    <row r="1891" spans="2:11" ht="30" customHeight="1" thickBot="1" x14ac:dyDescent="0.25">
      <c r="B1891" s="37"/>
      <c r="C1891" s="37"/>
      <c r="D1891" s="37"/>
      <c r="E1891" s="37"/>
      <c r="F1891" s="37"/>
      <c r="G1891" s="37"/>
      <c r="H1891" s="37" t="s">
        <v>861</v>
      </c>
      <c r="I1891" s="78">
        <v>3</v>
      </c>
      <c r="J1891" s="37" t="s">
        <v>862</v>
      </c>
      <c r="K1891" s="38">
        <v>63.63</v>
      </c>
    </row>
    <row r="1892" spans="2:11" ht="0.95" customHeight="1" thickTop="1" x14ac:dyDescent="0.2">
      <c r="B1892" s="79"/>
      <c r="C1892" s="79"/>
      <c r="D1892" s="79"/>
      <c r="E1892" s="79"/>
      <c r="F1892" s="79"/>
      <c r="G1892" s="79"/>
      <c r="H1892" s="79"/>
      <c r="I1892" s="79"/>
      <c r="J1892" s="79"/>
      <c r="K1892" s="79"/>
    </row>
    <row r="1893" spans="2:11" ht="24" customHeight="1" x14ac:dyDescent="0.2">
      <c r="B1893" s="30" t="s">
        <v>737</v>
      </c>
      <c r="C1893" s="30"/>
      <c r="D1893" s="30"/>
      <c r="E1893" s="30" t="s">
        <v>738</v>
      </c>
      <c r="F1893" s="30"/>
      <c r="G1893" s="397"/>
      <c r="H1893" s="397"/>
      <c r="I1893" s="31"/>
      <c r="J1893" s="30"/>
      <c r="K1893" s="32">
        <v>2427.41</v>
      </c>
    </row>
    <row r="1894" spans="2:11" ht="18" customHeight="1" x14ac:dyDescent="0.2">
      <c r="B1894" s="27" t="s">
        <v>739</v>
      </c>
      <c r="C1894" s="29" t="s">
        <v>50</v>
      </c>
      <c r="D1894" s="27" t="s">
        <v>51</v>
      </c>
      <c r="E1894" s="27" t="s">
        <v>2</v>
      </c>
      <c r="F1894" s="398" t="s">
        <v>849</v>
      </c>
      <c r="G1894" s="398"/>
      <c r="H1894" s="28" t="s">
        <v>52</v>
      </c>
      <c r="I1894" s="29" t="s">
        <v>53</v>
      </c>
      <c r="J1894" s="29" t="s">
        <v>54</v>
      </c>
      <c r="K1894" s="29" t="s">
        <v>3</v>
      </c>
    </row>
    <row r="1895" spans="2:11" ht="36" customHeight="1" x14ac:dyDescent="0.2">
      <c r="B1895" s="33" t="s">
        <v>850</v>
      </c>
      <c r="C1895" s="35" t="s">
        <v>740</v>
      </c>
      <c r="D1895" s="33" t="s">
        <v>59</v>
      </c>
      <c r="E1895" s="33" t="s">
        <v>741</v>
      </c>
      <c r="F1895" s="399" t="s">
        <v>1346</v>
      </c>
      <c r="G1895" s="399"/>
      <c r="H1895" s="34" t="s">
        <v>67</v>
      </c>
      <c r="I1895" s="70">
        <v>1</v>
      </c>
      <c r="J1895" s="36">
        <v>1347.98</v>
      </c>
      <c r="K1895" s="36">
        <v>1347.98</v>
      </c>
    </row>
    <row r="1896" spans="2:11" ht="24" customHeight="1" x14ac:dyDescent="0.2">
      <c r="B1896" s="71" t="s">
        <v>852</v>
      </c>
      <c r="C1896" s="72" t="s">
        <v>1344</v>
      </c>
      <c r="D1896" s="71" t="s">
        <v>72</v>
      </c>
      <c r="E1896" s="71" t="s">
        <v>1345</v>
      </c>
      <c r="F1896" s="400" t="s">
        <v>855</v>
      </c>
      <c r="G1896" s="400"/>
      <c r="H1896" s="73" t="s">
        <v>866</v>
      </c>
      <c r="I1896" s="74">
        <v>6</v>
      </c>
      <c r="J1896" s="75">
        <v>16.25</v>
      </c>
      <c r="K1896" s="75">
        <v>97.5</v>
      </c>
    </row>
    <row r="1897" spans="2:11" ht="24" customHeight="1" x14ac:dyDescent="0.2">
      <c r="B1897" s="71" t="s">
        <v>852</v>
      </c>
      <c r="C1897" s="72" t="s">
        <v>917</v>
      </c>
      <c r="D1897" s="71" t="s">
        <v>72</v>
      </c>
      <c r="E1897" s="71" t="s">
        <v>918</v>
      </c>
      <c r="F1897" s="400" t="s">
        <v>855</v>
      </c>
      <c r="G1897" s="400"/>
      <c r="H1897" s="73" t="s">
        <v>866</v>
      </c>
      <c r="I1897" s="74">
        <v>6</v>
      </c>
      <c r="J1897" s="75">
        <v>21.08</v>
      </c>
      <c r="K1897" s="75">
        <v>126.48</v>
      </c>
    </row>
    <row r="1898" spans="2:11" ht="36" customHeight="1" x14ac:dyDescent="0.2">
      <c r="B1898" s="80" t="s">
        <v>884</v>
      </c>
      <c r="C1898" s="81" t="s">
        <v>1441</v>
      </c>
      <c r="D1898" s="80" t="s">
        <v>618</v>
      </c>
      <c r="E1898" s="80" t="s">
        <v>1442</v>
      </c>
      <c r="F1898" s="401" t="s">
        <v>887</v>
      </c>
      <c r="G1898" s="401"/>
      <c r="H1898" s="82" t="s">
        <v>67</v>
      </c>
      <c r="I1898" s="83">
        <v>1</v>
      </c>
      <c r="J1898" s="84">
        <v>1124</v>
      </c>
      <c r="K1898" s="84">
        <v>1124</v>
      </c>
    </row>
    <row r="1899" spans="2:11" x14ac:dyDescent="0.2">
      <c r="B1899" s="76"/>
      <c r="C1899" s="76"/>
      <c r="D1899" s="76"/>
      <c r="E1899" s="76"/>
      <c r="F1899" s="76" t="s">
        <v>858</v>
      </c>
      <c r="G1899" s="77">
        <v>77.276318799999999</v>
      </c>
      <c r="H1899" s="76" t="s">
        <v>859</v>
      </c>
      <c r="I1899" s="77">
        <v>88.98</v>
      </c>
      <c r="J1899" s="76" t="s">
        <v>860</v>
      </c>
      <c r="K1899" s="77">
        <v>166.26</v>
      </c>
    </row>
    <row r="1900" spans="2:11" ht="30" customHeight="1" thickBot="1" x14ac:dyDescent="0.25">
      <c r="B1900" s="37"/>
      <c r="C1900" s="37"/>
      <c r="D1900" s="37"/>
      <c r="E1900" s="37"/>
      <c r="F1900" s="37"/>
      <c r="G1900" s="37"/>
      <c r="H1900" s="37" t="s">
        <v>861</v>
      </c>
      <c r="I1900" s="78">
        <v>1</v>
      </c>
      <c r="J1900" s="37" t="s">
        <v>862</v>
      </c>
      <c r="K1900" s="38">
        <v>1347.98</v>
      </c>
    </row>
    <row r="1901" spans="2:11" ht="0.95" customHeight="1" thickTop="1" x14ac:dyDescent="0.2">
      <c r="B1901" s="79"/>
      <c r="C1901" s="79"/>
      <c r="D1901" s="79"/>
      <c r="E1901" s="79"/>
      <c r="F1901" s="79"/>
      <c r="G1901" s="79"/>
      <c r="H1901" s="79"/>
      <c r="I1901" s="79"/>
      <c r="J1901" s="79"/>
      <c r="K1901" s="79"/>
    </row>
    <row r="1902" spans="2:11" ht="18" customHeight="1" x14ac:dyDescent="0.2">
      <c r="B1902" s="27" t="s">
        <v>742</v>
      </c>
      <c r="C1902" s="29" t="s">
        <v>50</v>
      </c>
      <c r="D1902" s="27" t="s">
        <v>51</v>
      </c>
      <c r="E1902" s="27" t="s">
        <v>2</v>
      </c>
      <c r="F1902" s="398" t="s">
        <v>849</v>
      </c>
      <c r="G1902" s="398"/>
      <c r="H1902" s="28" t="s">
        <v>52</v>
      </c>
      <c r="I1902" s="29" t="s">
        <v>53</v>
      </c>
      <c r="J1902" s="29" t="s">
        <v>54</v>
      </c>
      <c r="K1902" s="29" t="s">
        <v>3</v>
      </c>
    </row>
    <row r="1903" spans="2:11" ht="36" customHeight="1" x14ac:dyDescent="0.2">
      <c r="B1903" s="33" t="s">
        <v>850</v>
      </c>
      <c r="C1903" s="35" t="s">
        <v>743</v>
      </c>
      <c r="D1903" s="33" t="s">
        <v>59</v>
      </c>
      <c r="E1903" s="33" t="s">
        <v>744</v>
      </c>
      <c r="F1903" s="399" t="s">
        <v>1346</v>
      </c>
      <c r="G1903" s="399"/>
      <c r="H1903" s="34" t="s">
        <v>67</v>
      </c>
      <c r="I1903" s="70">
        <v>1</v>
      </c>
      <c r="J1903" s="36">
        <v>1079.43</v>
      </c>
      <c r="K1903" s="36">
        <v>1079.43</v>
      </c>
    </row>
    <row r="1904" spans="2:11" ht="24" customHeight="1" x14ac:dyDescent="0.2">
      <c r="B1904" s="71" t="s">
        <v>852</v>
      </c>
      <c r="C1904" s="72" t="s">
        <v>917</v>
      </c>
      <c r="D1904" s="71" t="s">
        <v>72</v>
      </c>
      <c r="E1904" s="71" t="s">
        <v>918</v>
      </c>
      <c r="F1904" s="400" t="s">
        <v>855</v>
      </c>
      <c r="G1904" s="400"/>
      <c r="H1904" s="73" t="s">
        <v>866</v>
      </c>
      <c r="I1904" s="74">
        <v>6</v>
      </c>
      <c r="J1904" s="75">
        <v>21.08</v>
      </c>
      <c r="K1904" s="75">
        <v>126.48</v>
      </c>
    </row>
    <row r="1905" spans="2:11" ht="24" customHeight="1" x14ac:dyDescent="0.2">
      <c r="B1905" s="71" t="s">
        <v>852</v>
      </c>
      <c r="C1905" s="72" t="s">
        <v>896</v>
      </c>
      <c r="D1905" s="71" t="s">
        <v>72</v>
      </c>
      <c r="E1905" s="71" t="s">
        <v>897</v>
      </c>
      <c r="F1905" s="400" t="s">
        <v>855</v>
      </c>
      <c r="G1905" s="400"/>
      <c r="H1905" s="73" t="s">
        <v>866</v>
      </c>
      <c r="I1905" s="74">
        <v>6</v>
      </c>
      <c r="J1905" s="75">
        <v>16.940000000000001</v>
      </c>
      <c r="K1905" s="75">
        <v>101.64</v>
      </c>
    </row>
    <row r="1906" spans="2:11" ht="24" customHeight="1" x14ac:dyDescent="0.2">
      <c r="B1906" s="71" t="s">
        <v>852</v>
      </c>
      <c r="C1906" s="72" t="s">
        <v>1443</v>
      </c>
      <c r="D1906" s="71" t="s">
        <v>72</v>
      </c>
      <c r="E1906" s="71" t="s">
        <v>1444</v>
      </c>
      <c r="F1906" s="400" t="s">
        <v>1346</v>
      </c>
      <c r="G1906" s="400"/>
      <c r="H1906" s="73" t="s">
        <v>67</v>
      </c>
      <c r="I1906" s="74">
        <v>1</v>
      </c>
      <c r="J1906" s="75">
        <v>109.41</v>
      </c>
      <c r="K1906" s="75">
        <v>109.41</v>
      </c>
    </row>
    <row r="1907" spans="2:11" ht="24" customHeight="1" x14ac:dyDescent="0.2">
      <c r="B1907" s="80" t="s">
        <v>884</v>
      </c>
      <c r="C1907" s="81" t="s">
        <v>1445</v>
      </c>
      <c r="D1907" s="80" t="s">
        <v>72</v>
      </c>
      <c r="E1907" s="80" t="s">
        <v>1446</v>
      </c>
      <c r="F1907" s="401" t="s">
        <v>887</v>
      </c>
      <c r="G1907" s="401"/>
      <c r="H1907" s="82" t="s">
        <v>67</v>
      </c>
      <c r="I1907" s="83">
        <v>2</v>
      </c>
      <c r="J1907" s="84">
        <v>0.74</v>
      </c>
      <c r="K1907" s="84">
        <v>1.48</v>
      </c>
    </row>
    <row r="1908" spans="2:11" ht="36" customHeight="1" x14ac:dyDescent="0.2">
      <c r="B1908" s="80" t="s">
        <v>884</v>
      </c>
      <c r="C1908" s="81" t="s">
        <v>1447</v>
      </c>
      <c r="D1908" s="80" t="s">
        <v>72</v>
      </c>
      <c r="E1908" s="80" t="s">
        <v>1448</v>
      </c>
      <c r="F1908" s="401" t="s">
        <v>887</v>
      </c>
      <c r="G1908" s="401"/>
      <c r="H1908" s="82" t="s">
        <v>67</v>
      </c>
      <c r="I1908" s="83">
        <v>2</v>
      </c>
      <c r="J1908" s="84">
        <v>21.13</v>
      </c>
      <c r="K1908" s="84">
        <v>42.26</v>
      </c>
    </row>
    <row r="1909" spans="2:11" ht="36" customHeight="1" x14ac:dyDescent="0.2">
      <c r="B1909" s="80" t="s">
        <v>884</v>
      </c>
      <c r="C1909" s="81" t="s">
        <v>1449</v>
      </c>
      <c r="D1909" s="80" t="s">
        <v>72</v>
      </c>
      <c r="E1909" s="80" t="s">
        <v>1450</v>
      </c>
      <c r="F1909" s="401" t="s">
        <v>887</v>
      </c>
      <c r="G1909" s="401"/>
      <c r="H1909" s="82" t="s">
        <v>122</v>
      </c>
      <c r="I1909" s="83">
        <v>36</v>
      </c>
      <c r="J1909" s="84">
        <v>6.34</v>
      </c>
      <c r="K1909" s="84">
        <v>228.24</v>
      </c>
    </row>
    <row r="1910" spans="2:11" ht="36" customHeight="1" x14ac:dyDescent="0.2">
      <c r="B1910" s="80" t="s">
        <v>884</v>
      </c>
      <c r="C1910" s="81" t="s">
        <v>1451</v>
      </c>
      <c r="D1910" s="80" t="s">
        <v>72</v>
      </c>
      <c r="E1910" s="80" t="s">
        <v>1452</v>
      </c>
      <c r="F1910" s="401" t="s">
        <v>887</v>
      </c>
      <c r="G1910" s="401"/>
      <c r="H1910" s="82" t="s">
        <v>67</v>
      </c>
      <c r="I1910" s="83">
        <v>1</v>
      </c>
      <c r="J1910" s="84">
        <v>20.25</v>
      </c>
      <c r="K1910" s="84">
        <v>20.25</v>
      </c>
    </row>
    <row r="1911" spans="2:11" ht="24" customHeight="1" x14ac:dyDescent="0.2">
      <c r="B1911" s="80" t="s">
        <v>884</v>
      </c>
      <c r="C1911" s="81" t="s">
        <v>1453</v>
      </c>
      <c r="D1911" s="80" t="s">
        <v>72</v>
      </c>
      <c r="E1911" s="80" t="s">
        <v>1454</v>
      </c>
      <c r="F1911" s="401" t="s">
        <v>887</v>
      </c>
      <c r="G1911" s="401"/>
      <c r="H1911" s="82" t="s">
        <v>67</v>
      </c>
      <c r="I1911" s="83">
        <v>1</v>
      </c>
      <c r="J1911" s="84">
        <v>15.43</v>
      </c>
      <c r="K1911" s="84">
        <v>15.43</v>
      </c>
    </row>
    <row r="1912" spans="2:11" ht="24" customHeight="1" x14ac:dyDescent="0.2">
      <c r="B1912" s="80" t="s">
        <v>884</v>
      </c>
      <c r="C1912" s="81" t="s">
        <v>1455</v>
      </c>
      <c r="D1912" s="80" t="s">
        <v>72</v>
      </c>
      <c r="E1912" s="80" t="s">
        <v>1456</v>
      </c>
      <c r="F1912" s="401" t="s">
        <v>887</v>
      </c>
      <c r="G1912" s="401"/>
      <c r="H1912" s="82" t="s">
        <v>122</v>
      </c>
      <c r="I1912" s="83">
        <v>2</v>
      </c>
      <c r="J1912" s="84">
        <v>2.44</v>
      </c>
      <c r="K1912" s="84">
        <v>4.88</v>
      </c>
    </row>
    <row r="1913" spans="2:11" ht="24" customHeight="1" x14ac:dyDescent="0.2">
      <c r="B1913" s="80" t="s">
        <v>884</v>
      </c>
      <c r="C1913" s="81" t="s">
        <v>1457</v>
      </c>
      <c r="D1913" s="80" t="s">
        <v>72</v>
      </c>
      <c r="E1913" s="80" t="s">
        <v>1458</v>
      </c>
      <c r="F1913" s="401" t="s">
        <v>887</v>
      </c>
      <c r="G1913" s="401"/>
      <c r="H1913" s="82" t="s">
        <v>122</v>
      </c>
      <c r="I1913" s="83">
        <v>9</v>
      </c>
      <c r="J1913" s="84">
        <v>4.74</v>
      </c>
      <c r="K1913" s="84">
        <v>42.66</v>
      </c>
    </row>
    <row r="1914" spans="2:11" ht="24" customHeight="1" x14ac:dyDescent="0.2">
      <c r="B1914" s="80" t="s">
        <v>884</v>
      </c>
      <c r="C1914" s="81" t="s">
        <v>1459</v>
      </c>
      <c r="D1914" s="80" t="s">
        <v>72</v>
      </c>
      <c r="E1914" s="80" t="s">
        <v>1460</v>
      </c>
      <c r="F1914" s="401" t="s">
        <v>887</v>
      </c>
      <c r="G1914" s="401"/>
      <c r="H1914" s="82" t="s">
        <v>67</v>
      </c>
      <c r="I1914" s="83">
        <v>1</v>
      </c>
      <c r="J1914" s="84">
        <v>3.73</v>
      </c>
      <c r="K1914" s="84">
        <v>3.73</v>
      </c>
    </row>
    <row r="1915" spans="2:11" ht="36" customHeight="1" x14ac:dyDescent="0.2">
      <c r="B1915" s="80" t="s">
        <v>884</v>
      </c>
      <c r="C1915" s="81" t="s">
        <v>1461</v>
      </c>
      <c r="D1915" s="80" t="s">
        <v>72</v>
      </c>
      <c r="E1915" s="80" t="s">
        <v>1462</v>
      </c>
      <c r="F1915" s="401" t="s">
        <v>887</v>
      </c>
      <c r="G1915" s="401"/>
      <c r="H1915" s="82" t="s">
        <v>67</v>
      </c>
      <c r="I1915" s="83">
        <v>2</v>
      </c>
      <c r="J1915" s="84">
        <v>3.05</v>
      </c>
      <c r="K1915" s="84">
        <v>6.1</v>
      </c>
    </row>
    <row r="1916" spans="2:11" ht="24" customHeight="1" x14ac:dyDescent="0.2">
      <c r="B1916" s="80" t="s">
        <v>884</v>
      </c>
      <c r="C1916" s="81" t="s">
        <v>1463</v>
      </c>
      <c r="D1916" s="80" t="s">
        <v>72</v>
      </c>
      <c r="E1916" s="80" t="s">
        <v>1464</v>
      </c>
      <c r="F1916" s="401" t="s">
        <v>887</v>
      </c>
      <c r="G1916" s="401"/>
      <c r="H1916" s="82" t="s">
        <v>67</v>
      </c>
      <c r="I1916" s="83">
        <v>1</v>
      </c>
      <c r="J1916" s="84">
        <v>303.37</v>
      </c>
      <c r="K1916" s="84">
        <v>303.37</v>
      </c>
    </row>
    <row r="1917" spans="2:11" ht="24" customHeight="1" x14ac:dyDescent="0.2">
      <c r="B1917" s="80" t="s">
        <v>884</v>
      </c>
      <c r="C1917" s="81" t="s">
        <v>1465</v>
      </c>
      <c r="D1917" s="80" t="s">
        <v>72</v>
      </c>
      <c r="E1917" s="80" t="s">
        <v>1466</v>
      </c>
      <c r="F1917" s="401" t="s">
        <v>887</v>
      </c>
      <c r="G1917" s="401"/>
      <c r="H1917" s="82" t="s">
        <v>67</v>
      </c>
      <c r="I1917" s="83">
        <v>2</v>
      </c>
      <c r="J1917" s="84">
        <v>3.99</v>
      </c>
      <c r="K1917" s="84">
        <v>7.98</v>
      </c>
    </row>
    <row r="1918" spans="2:11" ht="24" customHeight="1" x14ac:dyDescent="0.2">
      <c r="B1918" s="80" t="s">
        <v>884</v>
      </c>
      <c r="C1918" s="81" t="s">
        <v>1467</v>
      </c>
      <c r="D1918" s="80" t="s">
        <v>72</v>
      </c>
      <c r="E1918" s="80" t="s">
        <v>1468</v>
      </c>
      <c r="F1918" s="401" t="s">
        <v>887</v>
      </c>
      <c r="G1918" s="401"/>
      <c r="H1918" s="82" t="s">
        <v>67</v>
      </c>
      <c r="I1918" s="83">
        <v>1</v>
      </c>
      <c r="J1918" s="84">
        <v>0.31</v>
      </c>
      <c r="K1918" s="84">
        <v>0.31</v>
      </c>
    </row>
    <row r="1919" spans="2:11" ht="36" customHeight="1" x14ac:dyDescent="0.2">
      <c r="B1919" s="80" t="s">
        <v>884</v>
      </c>
      <c r="C1919" s="81" t="s">
        <v>1469</v>
      </c>
      <c r="D1919" s="80" t="s">
        <v>72</v>
      </c>
      <c r="E1919" s="80" t="s">
        <v>1470</v>
      </c>
      <c r="F1919" s="401" t="s">
        <v>887</v>
      </c>
      <c r="G1919" s="401"/>
      <c r="H1919" s="82" t="s">
        <v>67</v>
      </c>
      <c r="I1919" s="83">
        <v>1</v>
      </c>
      <c r="J1919" s="84">
        <v>65.209999999999994</v>
      </c>
      <c r="K1919" s="84">
        <v>65.209999999999994</v>
      </c>
    </row>
    <row r="1920" spans="2:11" x14ac:dyDescent="0.2">
      <c r="B1920" s="76"/>
      <c r="C1920" s="76"/>
      <c r="D1920" s="76"/>
      <c r="E1920" s="76"/>
      <c r="F1920" s="76" t="s">
        <v>858</v>
      </c>
      <c r="G1920" s="77">
        <v>96.686032999999995</v>
      </c>
      <c r="H1920" s="76" t="s">
        <v>859</v>
      </c>
      <c r="I1920" s="77">
        <v>111.33</v>
      </c>
      <c r="J1920" s="76" t="s">
        <v>860</v>
      </c>
      <c r="K1920" s="77">
        <v>208.02</v>
      </c>
    </row>
    <row r="1921" spans="2:11" ht="30" customHeight="1" thickBot="1" x14ac:dyDescent="0.25">
      <c r="B1921" s="37"/>
      <c r="C1921" s="37"/>
      <c r="D1921" s="37"/>
      <c r="E1921" s="37"/>
      <c r="F1921" s="37"/>
      <c r="G1921" s="37"/>
      <c r="H1921" s="37" t="s">
        <v>861</v>
      </c>
      <c r="I1921" s="78">
        <v>1</v>
      </c>
      <c r="J1921" s="37" t="s">
        <v>862</v>
      </c>
      <c r="K1921" s="38">
        <v>1079.43</v>
      </c>
    </row>
    <row r="1922" spans="2:11" ht="0.95" customHeight="1" thickTop="1" x14ac:dyDescent="0.2">
      <c r="B1922" s="79"/>
      <c r="C1922" s="79"/>
      <c r="D1922" s="79"/>
      <c r="E1922" s="79"/>
      <c r="F1922" s="79"/>
      <c r="G1922" s="79"/>
      <c r="H1922" s="79"/>
      <c r="I1922" s="79"/>
      <c r="J1922" s="79"/>
      <c r="K1922" s="79"/>
    </row>
    <row r="1923" spans="2:11" ht="24" customHeight="1" x14ac:dyDescent="0.2">
      <c r="B1923" s="30" t="s">
        <v>745</v>
      </c>
      <c r="C1923" s="30"/>
      <c r="D1923" s="30"/>
      <c r="E1923" s="30" t="s">
        <v>746</v>
      </c>
      <c r="F1923" s="30"/>
      <c r="G1923" s="397"/>
      <c r="H1923" s="397"/>
      <c r="I1923" s="31"/>
      <c r="J1923" s="30"/>
      <c r="K1923" s="32">
        <v>1226.67</v>
      </c>
    </row>
    <row r="1924" spans="2:11" ht="18" customHeight="1" x14ac:dyDescent="0.2">
      <c r="B1924" s="27" t="s">
        <v>747</v>
      </c>
      <c r="C1924" s="29" t="s">
        <v>50</v>
      </c>
      <c r="D1924" s="27" t="s">
        <v>51</v>
      </c>
      <c r="E1924" s="27" t="s">
        <v>2</v>
      </c>
      <c r="F1924" s="398" t="s">
        <v>849</v>
      </c>
      <c r="G1924" s="398"/>
      <c r="H1924" s="28" t="s">
        <v>52</v>
      </c>
      <c r="I1924" s="29" t="s">
        <v>53</v>
      </c>
      <c r="J1924" s="29" t="s">
        <v>54</v>
      </c>
      <c r="K1924" s="29" t="s">
        <v>3</v>
      </c>
    </row>
    <row r="1925" spans="2:11" ht="36" customHeight="1" x14ac:dyDescent="0.2">
      <c r="B1925" s="33" t="s">
        <v>850</v>
      </c>
      <c r="C1925" s="35" t="s">
        <v>748</v>
      </c>
      <c r="D1925" s="33" t="s">
        <v>59</v>
      </c>
      <c r="E1925" s="33" t="s">
        <v>749</v>
      </c>
      <c r="F1925" s="399" t="s">
        <v>1346</v>
      </c>
      <c r="G1925" s="399"/>
      <c r="H1925" s="34" t="s">
        <v>67</v>
      </c>
      <c r="I1925" s="70">
        <v>1</v>
      </c>
      <c r="J1925" s="36">
        <v>39.57</v>
      </c>
      <c r="K1925" s="36">
        <v>39.57</v>
      </c>
    </row>
    <row r="1926" spans="2:11" ht="24" customHeight="1" x14ac:dyDescent="0.2">
      <c r="B1926" s="71" t="s">
        <v>852</v>
      </c>
      <c r="C1926" s="72" t="s">
        <v>1344</v>
      </c>
      <c r="D1926" s="71" t="s">
        <v>72</v>
      </c>
      <c r="E1926" s="71" t="s">
        <v>1345</v>
      </c>
      <c r="F1926" s="400" t="s">
        <v>855</v>
      </c>
      <c r="G1926" s="400"/>
      <c r="H1926" s="73" t="s">
        <v>866</v>
      </c>
      <c r="I1926" s="74">
        <v>0.22309999999999999</v>
      </c>
      <c r="J1926" s="75">
        <v>16.25</v>
      </c>
      <c r="K1926" s="75">
        <v>3.62</v>
      </c>
    </row>
    <row r="1927" spans="2:11" ht="24" customHeight="1" x14ac:dyDescent="0.2">
      <c r="B1927" s="71" t="s">
        <v>852</v>
      </c>
      <c r="C1927" s="72" t="s">
        <v>917</v>
      </c>
      <c r="D1927" s="71" t="s">
        <v>72</v>
      </c>
      <c r="E1927" s="71" t="s">
        <v>918</v>
      </c>
      <c r="F1927" s="400" t="s">
        <v>855</v>
      </c>
      <c r="G1927" s="400"/>
      <c r="H1927" s="73" t="s">
        <v>866</v>
      </c>
      <c r="I1927" s="74">
        <v>0.53549999999999998</v>
      </c>
      <c r="J1927" s="75">
        <v>21.08</v>
      </c>
      <c r="K1927" s="75">
        <v>11.28</v>
      </c>
    </row>
    <row r="1928" spans="2:11" ht="36" customHeight="1" x14ac:dyDescent="0.2">
      <c r="B1928" s="80" t="s">
        <v>884</v>
      </c>
      <c r="C1928" s="81" t="s">
        <v>1471</v>
      </c>
      <c r="D1928" s="80" t="s">
        <v>72</v>
      </c>
      <c r="E1928" s="80" t="s">
        <v>1472</v>
      </c>
      <c r="F1928" s="401" t="s">
        <v>887</v>
      </c>
      <c r="G1928" s="401"/>
      <c r="H1928" s="82" t="s">
        <v>67</v>
      </c>
      <c r="I1928" s="83">
        <v>1</v>
      </c>
      <c r="J1928" s="84">
        <v>4.24</v>
      </c>
      <c r="K1928" s="84">
        <v>4.24</v>
      </c>
    </row>
    <row r="1929" spans="2:11" ht="24" customHeight="1" x14ac:dyDescent="0.2">
      <c r="B1929" s="80" t="s">
        <v>884</v>
      </c>
      <c r="C1929" s="81" t="s">
        <v>1473</v>
      </c>
      <c r="D1929" s="80" t="s">
        <v>59</v>
      </c>
      <c r="E1929" s="80" t="s">
        <v>1474</v>
      </c>
      <c r="F1929" s="401" t="s">
        <v>887</v>
      </c>
      <c r="G1929" s="401"/>
      <c r="H1929" s="82" t="s">
        <v>67</v>
      </c>
      <c r="I1929" s="83">
        <v>1</v>
      </c>
      <c r="J1929" s="84">
        <v>20.43</v>
      </c>
      <c r="K1929" s="84">
        <v>20.43</v>
      </c>
    </row>
    <row r="1930" spans="2:11" x14ac:dyDescent="0.2">
      <c r="B1930" s="76"/>
      <c r="C1930" s="76"/>
      <c r="D1930" s="76"/>
      <c r="E1930" s="76"/>
      <c r="F1930" s="76" t="s">
        <v>858</v>
      </c>
      <c r="G1930" s="77">
        <v>5.2335579828026964</v>
      </c>
      <c r="H1930" s="76" t="s">
        <v>859</v>
      </c>
      <c r="I1930" s="77">
        <v>6.03</v>
      </c>
      <c r="J1930" s="76" t="s">
        <v>860</v>
      </c>
      <c r="K1930" s="77">
        <v>11.260000000000002</v>
      </c>
    </row>
    <row r="1931" spans="2:11" ht="30" customHeight="1" thickBot="1" x14ac:dyDescent="0.25">
      <c r="B1931" s="37"/>
      <c r="C1931" s="37"/>
      <c r="D1931" s="37"/>
      <c r="E1931" s="37"/>
      <c r="F1931" s="37"/>
      <c r="G1931" s="37"/>
      <c r="H1931" s="37" t="s">
        <v>861</v>
      </c>
      <c r="I1931" s="78">
        <v>31</v>
      </c>
      <c r="J1931" s="37" t="s">
        <v>862</v>
      </c>
      <c r="K1931" s="38">
        <v>1226.67</v>
      </c>
    </row>
    <row r="1932" spans="2:11" ht="0.95" customHeight="1" thickTop="1" x14ac:dyDescent="0.2">
      <c r="B1932" s="79"/>
      <c r="C1932" s="79"/>
      <c r="D1932" s="79"/>
      <c r="E1932" s="79"/>
      <c r="F1932" s="79"/>
      <c r="G1932" s="79"/>
      <c r="H1932" s="79"/>
      <c r="I1932" s="79"/>
      <c r="J1932" s="79"/>
      <c r="K1932" s="79"/>
    </row>
    <row r="1933" spans="2:11" ht="24" customHeight="1" x14ac:dyDescent="0.2">
      <c r="B1933" s="30" t="s">
        <v>750</v>
      </c>
      <c r="C1933" s="30"/>
      <c r="D1933" s="30"/>
      <c r="E1933" s="30" t="s">
        <v>751</v>
      </c>
      <c r="F1933" s="30"/>
      <c r="G1933" s="397"/>
      <c r="H1933" s="397"/>
      <c r="I1933" s="31"/>
      <c r="J1933" s="30"/>
      <c r="K1933" s="32">
        <v>7311.91</v>
      </c>
    </row>
    <row r="1934" spans="2:11" ht="18" customHeight="1" x14ac:dyDescent="0.2">
      <c r="B1934" s="27" t="s">
        <v>752</v>
      </c>
      <c r="C1934" s="29" t="s">
        <v>50</v>
      </c>
      <c r="D1934" s="27" t="s">
        <v>51</v>
      </c>
      <c r="E1934" s="27" t="s">
        <v>2</v>
      </c>
      <c r="F1934" s="398" t="s">
        <v>849</v>
      </c>
      <c r="G1934" s="398"/>
      <c r="H1934" s="28" t="s">
        <v>52</v>
      </c>
      <c r="I1934" s="29" t="s">
        <v>53</v>
      </c>
      <c r="J1934" s="29" t="s">
        <v>54</v>
      </c>
      <c r="K1934" s="29" t="s">
        <v>3</v>
      </c>
    </row>
    <row r="1935" spans="2:11" ht="24" customHeight="1" x14ac:dyDescent="0.2">
      <c r="B1935" s="33" t="s">
        <v>850</v>
      </c>
      <c r="C1935" s="35" t="s">
        <v>753</v>
      </c>
      <c r="D1935" s="33" t="s">
        <v>59</v>
      </c>
      <c r="E1935" s="33" t="s">
        <v>754</v>
      </c>
      <c r="F1935" s="399">
        <v>68</v>
      </c>
      <c r="G1935" s="399"/>
      <c r="H1935" s="34" t="s">
        <v>67</v>
      </c>
      <c r="I1935" s="70">
        <v>1</v>
      </c>
      <c r="J1935" s="36">
        <v>1481.25</v>
      </c>
      <c r="K1935" s="36">
        <v>1481.25</v>
      </c>
    </row>
    <row r="1936" spans="2:11" ht="24" customHeight="1" x14ac:dyDescent="0.2">
      <c r="B1936" s="71" t="s">
        <v>852</v>
      </c>
      <c r="C1936" s="72" t="s">
        <v>1475</v>
      </c>
      <c r="D1936" s="71" t="s">
        <v>72</v>
      </c>
      <c r="E1936" s="71" t="s">
        <v>1476</v>
      </c>
      <c r="F1936" s="400" t="s">
        <v>855</v>
      </c>
      <c r="G1936" s="400"/>
      <c r="H1936" s="73" t="s">
        <v>866</v>
      </c>
      <c r="I1936" s="74">
        <v>1.2050000000000001</v>
      </c>
      <c r="J1936" s="75">
        <v>24.98</v>
      </c>
      <c r="K1936" s="75">
        <v>30.1</v>
      </c>
    </row>
    <row r="1937" spans="2:11" ht="24" customHeight="1" x14ac:dyDescent="0.2">
      <c r="B1937" s="71" t="s">
        <v>852</v>
      </c>
      <c r="C1937" s="72" t="s">
        <v>1417</v>
      </c>
      <c r="D1937" s="71" t="s">
        <v>72</v>
      </c>
      <c r="E1937" s="71" t="s">
        <v>1418</v>
      </c>
      <c r="F1937" s="400" t="s">
        <v>855</v>
      </c>
      <c r="G1937" s="400"/>
      <c r="H1937" s="73" t="s">
        <v>866</v>
      </c>
      <c r="I1937" s="74">
        <v>1.2050000000000001</v>
      </c>
      <c r="J1937" s="75">
        <v>20.46</v>
      </c>
      <c r="K1937" s="75">
        <v>24.65</v>
      </c>
    </row>
    <row r="1938" spans="2:11" ht="24" customHeight="1" x14ac:dyDescent="0.2">
      <c r="B1938" s="80" t="s">
        <v>884</v>
      </c>
      <c r="C1938" s="81" t="s">
        <v>1477</v>
      </c>
      <c r="D1938" s="80" t="s">
        <v>59</v>
      </c>
      <c r="E1938" s="80" t="s">
        <v>1478</v>
      </c>
      <c r="F1938" s="401" t="s">
        <v>887</v>
      </c>
      <c r="G1938" s="401"/>
      <c r="H1938" s="82" t="s">
        <v>559</v>
      </c>
      <c r="I1938" s="83">
        <v>1</v>
      </c>
      <c r="J1938" s="84">
        <v>1426.5</v>
      </c>
      <c r="K1938" s="84">
        <v>1426.5</v>
      </c>
    </row>
    <row r="1939" spans="2:11" x14ac:dyDescent="0.2">
      <c r="B1939" s="76"/>
      <c r="C1939" s="76"/>
      <c r="D1939" s="76"/>
      <c r="E1939" s="76"/>
      <c r="F1939" s="76" t="s">
        <v>858</v>
      </c>
      <c r="G1939" s="77">
        <v>20.102254241227051</v>
      </c>
      <c r="H1939" s="76" t="s">
        <v>859</v>
      </c>
      <c r="I1939" s="77">
        <v>23.15</v>
      </c>
      <c r="J1939" s="76" t="s">
        <v>860</v>
      </c>
      <c r="K1939" s="77">
        <v>43.25</v>
      </c>
    </row>
    <row r="1940" spans="2:11" ht="30" customHeight="1" thickBot="1" x14ac:dyDescent="0.25">
      <c r="B1940" s="37"/>
      <c r="C1940" s="37"/>
      <c r="D1940" s="37"/>
      <c r="E1940" s="37"/>
      <c r="F1940" s="37"/>
      <c r="G1940" s="37"/>
      <c r="H1940" s="37" t="s">
        <v>861</v>
      </c>
      <c r="I1940" s="78">
        <v>1</v>
      </c>
      <c r="J1940" s="37" t="s">
        <v>862</v>
      </c>
      <c r="K1940" s="38">
        <v>1481.25</v>
      </c>
    </row>
    <row r="1941" spans="2:11" ht="0.95" customHeight="1" thickTop="1" x14ac:dyDescent="0.2">
      <c r="B1941" s="79"/>
      <c r="C1941" s="79"/>
      <c r="D1941" s="79"/>
      <c r="E1941" s="79"/>
      <c r="F1941" s="79"/>
      <c r="G1941" s="79"/>
      <c r="H1941" s="79"/>
      <c r="I1941" s="79"/>
      <c r="J1941" s="79"/>
      <c r="K1941" s="79"/>
    </row>
    <row r="1942" spans="2:11" ht="18" customHeight="1" x14ac:dyDescent="0.2">
      <c r="B1942" s="27" t="s">
        <v>755</v>
      </c>
      <c r="C1942" s="29" t="s">
        <v>50</v>
      </c>
      <c r="D1942" s="27" t="s">
        <v>51</v>
      </c>
      <c r="E1942" s="27" t="s">
        <v>2</v>
      </c>
      <c r="F1942" s="398" t="s">
        <v>849</v>
      </c>
      <c r="G1942" s="398"/>
      <c r="H1942" s="28" t="s">
        <v>52</v>
      </c>
      <c r="I1942" s="29" t="s">
        <v>53</v>
      </c>
      <c r="J1942" s="29" t="s">
        <v>54</v>
      </c>
      <c r="K1942" s="29" t="s">
        <v>3</v>
      </c>
    </row>
    <row r="1943" spans="2:11" ht="24" customHeight="1" x14ac:dyDescent="0.2">
      <c r="B1943" s="33" t="s">
        <v>850</v>
      </c>
      <c r="C1943" s="35" t="s">
        <v>756</v>
      </c>
      <c r="D1943" s="33" t="s">
        <v>59</v>
      </c>
      <c r="E1943" s="33" t="s">
        <v>757</v>
      </c>
      <c r="F1943" s="399">
        <v>59</v>
      </c>
      <c r="G1943" s="399"/>
      <c r="H1943" s="34" t="s">
        <v>67</v>
      </c>
      <c r="I1943" s="70">
        <v>1</v>
      </c>
      <c r="J1943" s="36">
        <v>409.28</v>
      </c>
      <c r="K1943" s="36">
        <v>409.28</v>
      </c>
    </row>
    <row r="1944" spans="2:11" ht="24" customHeight="1" x14ac:dyDescent="0.2">
      <c r="B1944" s="71" t="s">
        <v>852</v>
      </c>
      <c r="C1944" s="72" t="s">
        <v>917</v>
      </c>
      <c r="D1944" s="71" t="s">
        <v>72</v>
      </c>
      <c r="E1944" s="71" t="s">
        <v>918</v>
      </c>
      <c r="F1944" s="400" t="s">
        <v>855</v>
      </c>
      <c r="G1944" s="400"/>
      <c r="H1944" s="73" t="s">
        <v>866</v>
      </c>
      <c r="I1944" s="74">
        <v>1.65</v>
      </c>
      <c r="J1944" s="75">
        <v>21.08</v>
      </c>
      <c r="K1944" s="75">
        <v>34.78</v>
      </c>
    </row>
    <row r="1945" spans="2:11" ht="24" customHeight="1" x14ac:dyDescent="0.2">
      <c r="B1945" s="80" t="s">
        <v>884</v>
      </c>
      <c r="C1945" s="81" t="s">
        <v>1479</v>
      </c>
      <c r="D1945" s="80" t="s">
        <v>59</v>
      </c>
      <c r="E1945" s="80" t="s">
        <v>1480</v>
      </c>
      <c r="F1945" s="401" t="s">
        <v>887</v>
      </c>
      <c r="G1945" s="401"/>
      <c r="H1945" s="82" t="s">
        <v>67</v>
      </c>
      <c r="I1945" s="83">
        <v>1</v>
      </c>
      <c r="J1945" s="84">
        <v>374.5</v>
      </c>
      <c r="K1945" s="84">
        <v>374.5</v>
      </c>
    </row>
    <row r="1946" spans="2:11" x14ac:dyDescent="0.2">
      <c r="B1946" s="76"/>
      <c r="C1946" s="76"/>
      <c r="D1946" s="76"/>
      <c r="E1946" s="76"/>
      <c r="F1946" s="76" t="s">
        <v>858</v>
      </c>
      <c r="G1946" s="77">
        <v>12.475017429700209</v>
      </c>
      <c r="H1946" s="76" t="s">
        <v>859</v>
      </c>
      <c r="I1946" s="77">
        <v>14.36</v>
      </c>
      <c r="J1946" s="76" t="s">
        <v>860</v>
      </c>
      <c r="K1946" s="77">
        <v>26.84</v>
      </c>
    </row>
    <row r="1947" spans="2:11" ht="30" customHeight="1" thickBot="1" x14ac:dyDescent="0.25">
      <c r="B1947" s="37"/>
      <c r="C1947" s="37"/>
      <c r="D1947" s="37"/>
      <c r="E1947" s="37"/>
      <c r="F1947" s="37"/>
      <c r="G1947" s="37"/>
      <c r="H1947" s="37" t="s">
        <v>861</v>
      </c>
      <c r="I1947" s="78">
        <v>1</v>
      </c>
      <c r="J1947" s="37" t="s">
        <v>862</v>
      </c>
      <c r="K1947" s="38">
        <v>409.28</v>
      </c>
    </row>
    <row r="1948" spans="2:11" ht="0.95" customHeight="1" thickTop="1" x14ac:dyDescent="0.2">
      <c r="B1948" s="79"/>
      <c r="C1948" s="79"/>
      <c r="D1948" s="79"/>
      <c r="E1948" s="79"/>
      <c r="F1948" s="79"/>
      <c r="G1948" s="79"/>
      <c r="H1948" s="79"/>
      <c r="I1948" s="79"/>
      <c r="J1948" s="79"/>
      <c r="K1948" s="79"/>
    </row>
    <row r="1949" spans="2:11" ht="18" customHeight="1" x14ac:dyDescent="0.2">
      <c r="B1949" s="27" t="s">
        <v>758</v>
      </c>
      <c r="C1949" s="29" t="s">
        <v>50</v>
      </c>
      <c r="D1949" s="27" t="s">
        <v>51</v>
      </c>
      <c r="E1949" s="27" t="s">
        <v>2</v>
      </c>
      <c r="F1949" s="398" t="s">
        <v>849</v>
      </c>
      <c r="G1949" s="398"/>
      <c r="H1949" s="28" t="s">
        <v>52</v>
      </c>
      <c r="I1949" s="29" t="s">
        <v>53</v>
      </c>
      <c r="J1949" s="29" t="s">
        <v>54</v>
      </c>
      <c r="K1949" s="29" t="s">
        <v>3</v>
      </c>
    </row>
    <row r="1950" spans="2:11" ht="24" customHeight="1" x14ac:dyDescent="0.2">
      <c r="B1950" s="33" t="s">
        <v>850</v>
      </c>
      <c r="C1950" s="35" t="s">
        <v>759</v>
      </c>
      <c r="D1950" s="33" t="s">
        <v>59</v>
      </c>
      <c r="E1950" s="33" t="s">
        <v>760</v>
      </c>
      <c r="F1950" s="399">
        <v>59</v>
      </c>
      <c r="G1950" s="399"/>
      <c r="H1950" s="34" t="s">
        <v>67</v>
      </c>
      <c r="I1950" s="70">
        <v>1</v>
      </c>
      <c r="J1950" s="36">
        <v>2344.35</v>
      </c>
      <c r="K1950" s="36">
        <v>2344.35</v>
      </c>
    </row>
    <row r="1951" spans="2:11" ht="24" customHeight="1" x14ac:dyDescent="0.2">
      <c r="B1951" s="71" t="s">
        <v>852</v>
      </c>
      <c r="C1951" s="72" t="s">
        <v>917</v>
      </c>
      <c r="D1951" s="71" t="s">
        <v>72</v>
      </c>
      <c r="E1951" s="71" t="s">
        <v>918</v>
      </c>
      <c r="F1951" s="400" t="s">
        <v>855</v>
      </c>
      <c r="G1951" s="400"/>
      <c r="H1951" s="73" t="s">
        <v>866</v>
      </c>
      <c r="I1951" s="74">
        <v>2.1259999999999999</v>
      </c>
      <c r="J1951" s="75">
        <v>21.08</v>
      </c>
      <c r="K1951" s="75">
        <v>44.81</v>
      </c>
    </row>
    <row r="1952" spans="2:11" ht="24" customHeight="1" x14ac:dyDescent="0.2">
      <c r="B1952" s="71" t="s">
        <v>852</v>
      </c>
      <c r="C1952" s="72" t="s">
        <v>1344</v>
      </c>
      <c r="D1952" s="71" t="s">
        <v>72</v>
      </c>
      <c r="E1952" s="71" t="s">
        <v>1345</v>
      </c>
      <c r="F1952" s="400" t="s">
        <v>855</v>
      </c>
      <c r="G1952" s="400"/>
      <c r="H1952" s="73" t="s">
        <v>866</v>
      </c>
      <c r="I1952" s="74">
        <v>2.1259999999999999</v>
      </c>
      <c r="J1952" s="75">
        <v>16.25</v>
      </c>
      <c r="K1952" s="75">
        <v>34.54</v>
      </c>
    </row>
    <row r="1953" spans="2:11" ht="24" customHeight="1" x14ac:dyDescent="0.2">
      <c r="B1953" s="80" t="s">
        <v>884</v>
      </c>
      <c r="C1953" s="81" t="s">
        <v>1481</v>
      </c>
      <c r="D1953" s="80" t="s">
        <v>59</v>
      </c>
      <c r="E1953" s="80" t="s">
        <v>1482</v>
      </c>
      <c r="F1953" s="401" t="s">
        <v>887</v>
      </c>
      <c r="G1953" s="401"/>
      <c r="H1953" s="82" t="s">
        <v>67</v>
      </c>
      <c r="I1953" s="83">
        <v>1</v>
      </c>
      <c r="J1953" s="84">
        <v>2265</v>
      </c>
      <c r="K1953" s="84">
        <v>2265</v>
      </c>
    </row>
    <row r="1954" spans="2:11" x14ac:dyDescent="0.2">
      <c r="B1954" s="76"/>
      <c r="C1954" s="76"/>
      <c r="D1954" s="76"/>
      <c r="E1954" s="76"/>
      <c r="F1954" s="76" t="s">
        <v>858</v>
      </c>
      <c r="G1954" s="77">
        <v>27.380897048570766</v>
      </c>
      <c r="H1954" s="76" t="s">
        <v>859</v>
      </c>
      <c r="I1954" s="77">
        <v>31.53</v>
      </c>
      <c r="J1954" s="76" t="s">
        <v>860</v>
      </c>
      <c r="K1954" s="77">
        <v>58.91</v>
      </c>
    </row>
    <row r="1955" spans="2:11" ht="30" customHeight="1" thickBot="1" x14ac:dyDescent="0.25">
      <c r="B1955" s="37"/>
      <c r="C1955" s="37"/>
      <c r="D1955" s="37"/>
      <c r="E1955" s="37"/>
      <c r="F1955" s="37"/>
      <c r="G1955" s="37"/>
      <c r="H1955" s="37" t="s">
        <v>861</v>
      </c>
      <c r="I1955" s="78">
        <v>1</v>
      </c>
      <c r="J1955" s="37" t="s">
        <v>862</v>
      </c>
      <c r="K1955" s="38">
        <v>2344.35</v>
      </c>
    </row>
    <row r="1956" spans="2:11" ht="0.95" customHeight="1" thickTop="1" x14ac:dyDescent="0.2">
      <c r="B1956" s="79"/>
      <c r="C1956" s="79"/>
      <c r="D1956" s="79"/>
      <c r="E1956" s="79"/>
      <c r="F1956" s="79"/>
      <c r="G1956" s="79"/>
      <c r="H1956" s="79"/>
      <c r="I1956" s="79"/>
      <c r="J1956" s="79"/>
      <c r="K1956" s="79"/>
    </row>
    <row r="1957" spans="2:11" ht="18" customHeight="1" x14ac:dyDescent="0.2">
      <c r="B1957" s="27" t="s">
        <v>761</v>
      </c>
      <c r="C1957" s="29" t="s">
        <v>50</v>
      </c>
      <c r="D1957" s="27" t="s">
        <v>51</v>
      </c>
      <c r="E1957" s="27" t="s">
        <v>2</v>
      </c>
      <c r="F1957" s="398" t="s">
        <v>849</v>
      </c>
      <c r="G1957" s="398"/>
      <c r="H1957" s="28" t="s">
        <v>52</v>
      </c>
      <c r="I1957" s="29" t="s">
        <v>53</v>
      </c>
      <c r="J1957" s="29" t="s">
        <v>54</v>
      </c>
      <c r="K1957" s="29" t="s">
        <v>3</v>
      </c>
    </row>
    <row r="1958" spans="2:11" ht="24" customHeight="1" x14ac:dyDescent="0.2">
      <c r="B1958" s="33" t="s">
        <v>850</v>
      </c>
      <c r="C1958" s="35" t="s">
        <v>762</v>
      </c>
      <c r="D1958" s="33" t="s">
        <v>59</v>
      </c>
      <c r="E1958" s="33" t="s">
        <v>763</v>
      </c>
      <c r="F1958" s="399" t="s">
        <v>1113</v>
      </c>
      <c r="G1958" s="399"/>
      <c r="H1958" s="34" t="s">
        <v>67</v>
      </c>
      <c r="I1958" s="70">
        <v>1</v>
      </c>
      <c r="J1958" s="36">
        <v>79.78</v>
      </c>
      <c r="K1958" s="36">
        <v>79.78</v>
      </c>
    </row>
    <row r="1959" spans="2:11" ht="24" customHeight="1" x14ac:dyDescent="0.2">
      <c r="B1959" s="71" t="s">
        <v>852</v>
      </c>
      <c r="C1959" s="72" t="s">
        <v>1344</v>
      </c>
      <c r="D1959" s="71" t="s">
        <v>72</v>
      </c>
      <c r="E1959" s="71" t="s">
        <v>1345</v>
      </c>
      <c r="F1959" s="400" t="s">
        <v>855</v>
      </c>
      <c r="G1959" s="400"/>
      <c r="H1959" s="73" t="s">
        <v>866</v>
      </c>
      <c r="I1959" s="74">
        <v>1</v>
      </c>
      <c r="J1959" s="75">
        <v>16.25</v>
      </c>
      <c r="K1959" s="75">
        <v>16.25</v>
      </c>
    </row>
    <row r="1960" spans="2:11" ht="24" customHeight="1" x14ac:dyDescent="0.2">
      <c r="B1960" s="71" t="s">
        <v>852</v>
      </c>
      <c r="C1960" s="72" t="s">
        <v>917</v>
      </c>
      <c r="D1960" s="71" t="s">
        <v>72</v>
      </c>
      <c r="E1960" s="71" t="s">
        <v>918</v>
      </c>
      <c r="F1960" s="400" t="s">
        <v>855</v>
      </c>
      <c r="G1960" s="400"/>
      <c r="H1960" s="73" t="s">
        <v>866</v>
      </c>
      <c r="I1960" s="74">
        <v>1</v>
      </c>
      <c r="J1960" s="75">
        <v>21.08</v>
      </c>
      <c r="K1960" s="75">
        <v>21.08</v>
      </c>
    </row>
    <row r="1961" spans="2:11" ht="24" customHeight="1" x14ac:dyDescent="0.2">
      <c r="B1961" s="80" t="s">
        <v>884</v>
      </c>
      <c r="C1961" s="81" t="s">
        <v>1483</v>
      </c>
      <c r="D1961" s="80" t="s">
        <v>59</v>
      </c>
      <c r="E1961" s="80" t="s">
        <v>1484</v>
      </c>
      <c r="F1961" s="401" t="s">
        <v>887</v>
      </c>
      <c r="G1961" s="401"/>
      <c r="H1961" s="82" t="s">
        <v>67</v>
      </c>
      <c r="I1961" s="83">
        <v>1</v>
      </c>
      <c r="J1961" s="84">
        <v>42.45</v>
      </c>
      <c r="K1961" s="84">
        <v>42.45</v>
      </c>
    </row>
    <row r="1962" spans="2:11" x14ac:dyDescent="0.2">
      <c r="B1962" s="76"/>
      <c r="C1962" s="76"/>
      <c r="D1962" s="76"/>
      <c r="E1962" s="76"/>
      <c r="F1962" s="76" t="s">
        <v>858</v>
      </c>
      <c r="G1962" s="77">
        <v>12.879386500000001</v>
      </c>
      <c r="H1962" s="76" t="s">
        <v>859</v>
      </c>
      <c r="I1962" s="77">
        <v>14.83</v>
      </c>
      <c r="J1962" s="76" t="s">
        <v>860</v>
      </c>
      <c r="K1962" s="77">
        <v>27.71</v>
      </c>
    </row>
    <row r="1963" spans="2:11" ht="30" customHeight="1" thickBot="1" x14ac:dyDescent="0.25">
      <c r="B1963" s="37"/>
      <c r="C1963" s="37"/>
      <c r="D1963" s="37"/>
      <c r="E1963" s="37"/>
      <c r="F1963" s="37"/>
      <c r="G1963" s="37"/>
      <c r="H1963" s="37" t="s">
        <v>861</v>
      </c>
      <c r="I1963" s="78">
        <v>1</v>
      </c>
      <c r="J1963" s="37" t="s">
        <v>862</v>
      </c>
      <c r="K1963" s="38">
        <v>79.78</v>
      </c>
    </row>
    <row r="1964" spans="2:11" ht="0.95" customHeight="1" thickTop="1" x14ac:dyDescent="0.2">
      <c r="B1964" s="79"/>
      <c r="C1964" s="79"/>
      <c r="D1964" s="79"/>
      <c r="E1964" s="79"/>
      <c r="F1964" s="79"/>
      <c r="G1964" s="79"/>
      <c r="H1964" s="79"/>
      <c r="I1964" s="79"/>
      <c r="J1964" s="79"/>
      <c r="K1964" s="79"/>
    </row>
    <row r="1965" spans="2:11" ht="18" customHeight="1" x14ac:dyDescent="0.2">
      <c r="B1965" s="27" t="s">
        <v>764</v>
      </c>
      <c r="C1965" s="29" t="s">
        <v>50</v>
      </c>
      <c r="D1965" s="27" t="s">
        <v>51</v>
      </c>
      <c r="E1965" s="27" t="s">
        <v>2</v>
      </c>
      <c r="F1965" s="398" t="s">
        <v>849</v>
      </c>
      <c r="G1965" s="398"/>
      <c r="H1965" s="28" t="s">
        <v>52</v>
      </c>
      <c r="I1965" s="29" t="s">
        <v>53</v>
      </c>
      <c r="J1965" s="29" t="s">
        <v>54</v>
      </c>
      <c r="K1965" s="29" t="s">
        <v>3</v>
      </c>
    </row>
    <row r="1966" spans="2:11" ht="24" customHeight="1" x14ac:dyDescent="0.2">
      <c r="B1966" s="33" t="s">
        <v>850</v>
      </c>
      <c r="C1966" s="35" t="s">
        <v>765</v>
      </c>
      <c r="D1966" s="33" t="s">
        <v>59</v>
      </c>
      <c r="E1966" s="33" t="s">
        <v>766</v>
      </c>
      <c r="F1966" s="399" t="s">
        <v>1113</v>
      </c>
      <c r="G1966" s="399"/>
      <c r="H1966" s="34" t="s">
        <v>67</v>
      </c>
      <c r="I1966" s="70">
        <v>1</v>
      </c>
      <c r="J1966" s="36">
        <v>1219.79</v>
      </c>
      <c r="K1966" s="36">
        <v>1219.79</v>
      </c>
    </row>
    <row r="1967" spans="2:11" ht="24" customHeight="1" x14ac:dyDescent="0.2">
      <c r="B1967" s="71" t="s">
        <v>852</v>
      </c>
      <c r="C1967" s="72" t="s">
        <v>1344</v>
      </c>
      <c r="D1967" s="71" t="s">
        <v>72</v>
      </c>
      <c r="E1967" s="71" t="s">
        <v>1345</v>
      </c>
      <c r="F1967" s="400" t="s">
        <v>855</v>
      </c>
      <c r="G1967" s="400"/>
      <c r="H1967" s="73" t="s">
        <v>866</v>
      </c>
      <c r="I1967" s="74">
        <v>1.2</v>
      </c>
      <c r="J1967" s="75">
        <v>16.25</v>
      </c>
      <c r="K1967" s="75">
        <v>19.5</v>
      </c>
    </row>
    <row r="1968" spans="2:11" ht="24" customHeight="1" x14ac:dyDescent="0.2">
      <c r="B1968" s="71" t="s">
        <v>852</v>
      </c>
      <c r="C1968" s="72" t="s">
        <v>917</v>
      </c>
      <c r="D1968" s="71" t="s">
        <v>72</v>
      </c>
      <c r="E1968" s="71" t="s">
        <v>918</v>
      </c>
      <c r="F1968" s="400" t="s">
        <v>855</v>
      </c>
      <c r="G1968" s="400"/>
      <c r="H1968" s="73" t="s">
        <v>866</v>
      </c>
      <c r="I1968" s="74">
        <v>1.2</v>
      </c>
      <c r="J1968" s="75">
        <v>21.08</v>
      </c>
      <c r="K1968" s="75">
        <v>25.29</v>
      </c>
    </row>
    <row r="1969" spans="2:11" ht="24" customHeight="1" x14ac:dyDescent="0.2">
      <c r="B1969" s="80" t="s">
        <v>884</v>
      </c>
      <c r="C1969" s="81" t="s">
        <v>1485</v>
      </c>
      <c r="D1969" s="80" t="s">
        <v>59</v>
      </c>
      <c r="E1969" s="80" t="s">
        <v>1486</v>
      </c>
      <c r="F1969" s="401" t="s">
        <v>887</v>
      </c>
      <c r="G1969" s="401"/>
      <c r="H1969" s="82" t="s">
        <v>67</v>
      </c>
      <c r="I1969" s="83">
        <v>1</v>
      </c>
      <c r="J1969" s="84">
        <v>1175</v>
      </c>
      <c r="K1969" s="84">
        <v>1175</v>
      </c>
    </row>
    <row r="1970" spans="2:11" x14ac:dyDescent="0.2">
      <c r="B1970" s="76"/>
      <c r="C1970" s="76"/>
      <c r="D1970" s="76"/>
      <c r="E1970" s="76"/>
      <c r="F1970" s="76" t="s">
        <v>858</v>
      </c>
      <c r="G1970" s="77">
        <v>15.449686265396235</v>
      </c>
      <c r="H1970" s="76" t="s">
        <v>859</v>
      </c>
      <c r="I1970" s="77">
        <v>17.79</v>
      </c>
      <c r="J1970" s="76" t="s">
        <v>860</v>
      </c>
      <c r="K1970" s="77">
        <v>33.24</v>
      </c>
    </row>
    <row r="1971" spans="2:11" ht="30" customHeight="1" thickBot="1" x14ac:dyDescent="0.25">
      <c r="B1971" s="37"/>
      <c r="C1971" s="37"/>
      <c r="D1971" s="37"/>
      <c r="E1971" s="37"/>
      <c r="F1971" s="37"/>
      <c r="G1971" s="37"/>
      <c r="H1971" s="37" t="s">
        <v>861</v>
      </c>
      <c r="I1971" s="78">
        <v>1</v>
      </c>
      <c r="J1971" s="37" t="s">
        <v>862</v>
      </c>
      <c r="K1971" s="38">
        <v>1219.79</v>
      </c>
    </row>
    <row r="1972" spans="2:11" ht="0.95" customHeight="1" thickTop="1" x14ac:dyDescent="0.2">
      <c r="B1972" s="79"/>
      <c r="C1972" s="79"/>
      <c r="D1972" s="79"/>
      <c r="E1972" s="79"/>
      <c r="F1972" s="79"/>
      <c r="G1972" s="79"/>
      <c r="H1972" s="79"/>
      <c r="I1972" s="79"/>
      <c r="J1972" s="79"/>
      <c r="K1972" s="79"/>
    </row>
    <row r="1973" spans="2:11" ht="18" customHeight="1" x14ac:dyDescent="0.2">
      <c r="B1973" s="27" t="s">
        <v>767</v>
      </c>
      <c r="C1973" s="29" t="s">
        <v>50</v>
      </c>
      <c r="D1973" s="27" t="s">
        <v>51</v>
      </c>
      <c r="E1973" s="27" t="s">
        <v>2</v>
      </c>
      <c r="F1973" s="398" t="s">
        <v>849</v>
      </c>
      <c r="G1973" s="398"/>
      <c r="H1973" s="28" t="s">
        <v>52</v>
      </c>
      <c r="I1973" s="29" t="s">
        <v>53</v>
      </c>
      <c r="J1973" s="29" t="s">
        <v>54</v>
      </c>
      <c r="K1973" s="29" t="s">
        <v>3</v>
      </c>
    </row>
    <row r="1974" spans="2:11" ht="24" customHeight="1" x14ac:dyDescent="0.2">
      <c r="B1974" s="33" t="s">
        <v>850</v>
      </c>
      <c r="C1974" s="35" t="s">
        <v>768</v>
      </c>
      <c r="D1974" s="33" t="s">
        <v>59</v>
      </c>
      <c r="E1974" s="33" t="s">
        <v>769</v>
      </c>
      <c r="F1974" s="399" t="s">
        <v>1487</v>
      </c>
      <c r="G1974" s="399"/>
      <c r="H1974" s="34" t="s">
        <v>67</v>
      </c>
      <c r="I1974" s="70">
        <v>1</v>
      </c>
      <c r="J1974" s="36">
        <v>1777.46</v>
      </c>
      <c r="K1974" s="36">
        <v>1777.46</v>
      </c>
    </row>
    <row r="1975" spans="2:11" ht="24" customHeight="1" x14ac:dyDescent="0.2">
      <c r="B1975" s="71" t="s">
        <v>852</v>
      </c>
      <c r="C1975" s="72" t="s">
        <v>1344</v>
      </c>
      <c r="D1975" s="71" t="s">
        <v>72</v>
      </c>
      <c r="E1975" s="71" t="s">
        <v>1345</v>
      </c>
      <c r="F1975" s="400" t="s">
        <v>855</v>
      </c>
      <c r="G1975" s="400"/>
      <c r="H1975" s="73" t="s">
        <v>866</v>
      </c>
      <c r="I1975" s="74">
        <v>2</v>
      </c>
      <c r="J1975" s="75">
        <v>16.25</v>
      </c>
      <c r="K1975" s="75">
        <v>32.5</v>
      </c>
    </row>
    <row r="1976" spans="2:11" ht="24" customHeight="1" x14ac:dyDescent="0.2">
      <c r="B1976" s="71" t="s">
        <v>852</v>
      </c>
      <c r="C1976" s="72" t="s">
        <v>917</v>
      </c>
      <c r="D1976" s="71" t="s">
        <v>72</v>
      </c>
      <c r="E1976" s="71" t="s">
        <v>918</v>
      </c>
      <c r="F1976" s="400" t="s">
        <v>855</v>
      </c>
      <c r="G1976" s="400"/>
      <c r="H1976" s="73" t="s">
        <v>866</v>
      </c>
      <c r="I1976" s="74">
        <v>2</v>
      </c>
      <c r="J1976" s="75">
        <v>21.08</v>
      </c>
      <c r="K1976" s="75">
        <v>42.16</v>
      </c>
    </row>
    <row r="1977" spans="2:11" ht="24" customHeight="1" x14ac:dyDescent="0.2">
      <c r="B1977" s="80" t="s">
        <v>884</v>
      </c>
      <c r="C1977" s="81" t="s">
        <v>1488</v>
      </c>
      <c r="D1977" s="80" t="s">
        <v>1360</v>
      </c>
      <c r="E1977" s="80" t="s">
        <v>1489</v>
      </c>
      <c r="F1977" s="401" t="s">
        <v>887</v>
      </c>
      <c r="G1977" s="401"/>
      <c r="H1977" s="82" t="s">
        <v>67</v>
      </c>
      <c r="I1977" s="83">
        <v>1</v>
      </c>
      <c r="J1977" s="84">
        <v>1702.8</v>
      </c>
      <c r="K1977" s="84">
        <v>1702.8</v>
      </c>
    </row>
    <row r="1978" spans="2:11" x14ac:dyDescent="0.2">
      <c r="B1978" s="76"/>
      <c r="C1978" s="76"/>
      <c r="D1978" s="76"/>
      <c r="E1978" s="76"/>
      <c r="F1978" s="76" t="s">
        <v>858</v>
      </c>
      <c r="G1978" s="77">
        <v>25.7587729</v>
      </c>
      <c r="H1978" s="76" t="s">
        <v>859</v>
      </c>
      <c r="I1978" s="77">
        <v>29.66</v>
      </c>
      <c r="J1978" s="76" t="s">
        <v>860</v>
      </c>
      <c r="K1978" s="77">
        <v>55.42</v>
      </c>
    </row>
    <row r="1979" spans="2:11" ht="30" customHeight="1" thickBot="1" x14ac:dyDescent="0.25">
      <c r="B1979" s="37"/>
      <c r="C1979" s="37"/>
      <c r="D1979" s="37"/>
      <c r="E1979" s="37"/>
      <c r="F1979" s="37"/>
      <c r="G1979" s="37"/>
      <c r="H1979" s="37" t="s">
        <v>861</v>
      </c>
      <c r="I1979" s="78">
        <v>1</v>
      </c>
      <c r="J1979" s="37" t="s">
        <v>862</v>
      </c>
      <c r="K1979" s="38">
        <v>1777.46</v>
      </c>
    </row>
    <row r="1980" spans="2:11" ht="0.95" customHeight="1" thickTop="1" x14ac:dyDescent="0.2">
      <c r="B1980" s="79"/>
      <c r="C1980" s="79"/>
      <c r="D1980" s="79"/>
      <c r="E1980" s="79"/>
      <c r="F1980" s="79"/>
      <c r="G1980" s="79"/>
      <c r="H1980" s="79"/>
      <c r="I1980" s="79"/>
      <c r="J1980" s="79"/>
      <c r="K1980" s="79"/>
    </row>
    <row r="1981" spans="2:11" ht="24" customHeight="1" x14ac:dyDescent="0.2">
      <c r="B1981" s="30" t="s">
        <v>770</v>
      </c>
      <c r="C1981" s="30"/>
      <c r="D1981" s="30"/>
      <c r="E1981" s="30" t="s">
        <v>771</v>
      </c>
      <c r="F1981" s="30"/>
      <c r="G1981" s="397"/>
      <c r="H1981" s="397"/>
      <c r="I1981" s="31"/>
      <c r="J1981" s="30"/>
      <c r="K1981" s="32">
        <v>4443.63</v>
      </c>
    </row>
    <row r="1982" spans="2:11" ht="18" customHeight="1" x14ac:dyDescent="0.2">
      <c r="B1982" s="27" t="s">
        <v>772</v>
      </c>
      <c r="C1982" s="29" t="s">
        <v>50</v>
      </c>
      <c r="D1982" s="27" t="s">
        <v>51</v>
      </c>
      <c r="E1982" s="27" t="s">
        <v>2</v>
      </c>
      <c r="F1982" s="398" t="s">
        <v>849</v>
      </c>
      <c r="G1982" s="398"/>
      <c r="H1982" s="28" t="s">
        <v>52</v>
      </c>
      <c r="I1982" s="29" t="s">
        <v>53</v>
      </c>
      <c r="J1982" s="29" t="s">
        <v>54</v>
      </c>
      <c r="K1982" s="29" t="s">
        <v>3</v>
      </c>
    </row>
    <row r="1983" spans="2:11" ht="24" customHeight="1" x14ac:dyDescent="0.2">
      <c r="B1983" s="33" t="s">
        <v>850</v>
      </c>
      <c r="C1983" s="35" t="s">
        <v>773</v>
      </c>
      <c r="D1983" s="33" t="s">
        <v>59</v>
      </c>
      <c r="E1983" s="33" t="s">
        <v>774</v>
      </c>
      <c r="F1983" s="399" t="s">
        <v>1311</v>
      </c>
      <c r="G1983" s="399"/>
      <c r="H1983" s="34" t="s">
        <v>67</v>
      </c>
      <c r="I1983" s="70">
        <v>1</v>
      </c>
      <c r="J1983" s="36">
        <v>1076.6300000000001</v>
      </c>
      <c r="K1983" s="36">
        <v>1076.6300000000001</v>
      </c>
    </row>
    <row r="1984" spans="2:11" ht="24" customHeight="1" x14ac:dyDescent="0.2">
      <c r="B1984" s="71" t="s">
        <v>852</v>
      </c>
      <c r="C1984" s="72" t="s">
        <v>1344</v>
      </c>
      <c r="D1984" s="71" t="s">
        <v>72</v>
      </c>
      <c r="E1984" s="71" t="s">
        <v>1345</v>
      </c>
      <c r="F1984" s="400" t="s">
        <v>855</v>
      </c>
      <c r="G1984" s="400"/>
      <c r="H1984" s="73" t="s">
        <v>866</v>
      </c>
      <c r="I1984" s="74">
        <v>15</v>
      </c>
      <c r="J1984" s="75">
        <v>16.25</v>
      </c>
      <c r="K1984" s="75">
        <v>243.75</v>
      </c>
    </row>
    <row r="1985" spans="2:11" ht="24" customHeight="1" x14ac:dyDescent="0.2">
      <c r="B1985" s="71" t="s">
        <v>852</v>
      </c>
      <c r="C1985" s="72" t="s">
        <v>917</v>
      </c>
      <c r="D1985" s="71" t="s">
        <v>72</v>
      </c>
      <c r="E1985" s="71" t="s">
        <v>918</v>
      </c>
      <c r="F1985" s="400" t="s">
        <v>855</v>
      </c>
      <c r="G1985" s="400"/>
      <c r="H1985" s="73" t="s">
        <v>866</v>
      </c>
      <c r="I1985" s="74">
        <v>15</v>
      </c>
      <c r="J1985" s="75">
        <v>21.08</v>
      </c>
      <c r="K1985" s="75">
        <v>316.2</v>
      </c>
    </row>
    <row r="1986" spans="2:11" ht="24" customHeight="1" x14ac:dyDescent="0.2">
      <c r="B1986" s="80" t="s">
        <v>884</v>
      </c>
      <c r="C1986" s="81" t="s">
        <v>1490</v>
      </c>
      <c r="D1986" s="80" t="s">
        <v>1313</v>
      </c>
      <c r="E1986" s="80" t="s">
        <v>1491</v>
      </c>
      <c r="F1986" s="401" t="s">
        <v>887</v>
      </c>
      <c r="G1986" s="401"/>
      <c r="H1986" s="82" t="s">
        <v>1315</v>
      </c>
      <c r="I1986" s="83">
        <v>1</v>
      </c>
      <c r="J1986" s="84">
        <v>516.67999999999995</v>
      </c>
      <c r="K1986" s="84">
        <v>516.67999999999995</v>
      </c>
    </row>
    <row r="1987" spans="2:11" x14ac:dyDescent="0.2">
      <c r="B1987" s="76"/>
      <c r="C1987" s="76"/>
      <c r="D1987" s="76"/>
      <c r="E1987" s="76"/>
      <c r="F1987" s="76" t="s">
        <v>858</v>
      </c>
      <c r="G1987" s="77">
        <v>193.1907971</v>
      </c>
      <c r="H1987" s="76" t="s">
        <v>859</v>
      </c>
      <c r="I1987" s="77">
        <v>222.46</v>
      </c>
      <c r="J1987" s="76" t="s">
        <v>860</v>
      </c>
      <c r="K1987" s="77">
        <v>415.65</v>
      </c>
    </row>
    <row r="1988" spans="2:11" ht="30" customHeight="1" thickBot="1" x14ac:dyDescent="0.25">
      <c r="B1988" s="37"/>
      <c r="C1988" s="37"/>
      <c r="D1988" s="37"/>
      <c r="E1988" s="37"/>
      <c r="F1988" s="37"/>
      <c r="G1988" s="37"/>
      <c r="H1988" s="37" t="s">
        <v>861</v>
      </c>
      <c r="I1988" s="78">
        <v>1</v>
      </c>
      <c r="J1988" s="37" t="s">
        <v>862</v>
      </c>
      <c r="K1988" s="38">
        <v>1076.6300000000001</v>
      </c>
    </row>
    <row r="1989" spans="2:11" ht="0.95" customHeight="1" thickTop="1" x14ac:dyDescent="0.2">
      <c r="B1989" s="79"/>
      <c r="C1989" s="79"/>
      <c r="D1989" s="79"/>
      <c r="E1989" s="79"/>
      <c r="F1989" s="79"/>
      <c r="G1989" s="79"/>
      <c r="H1989" s="79"/>
      <c r="I1989" s="79"/>
      <c r="J1989" s="79"/>
      <c r="K1989" s="79"/>
    </row>
    <row r="1990" spans="2:11" ht="18" customHeight="1" x14ac:dyDescent="0.2">
      <c r="B1990" s="27" t="s">
        <v>775</v>
      </c>
      <c r="C1990" s="29" t="s">
        <v>50</v>
      </c>
      <c r="D1990" s="27" t="s">
        <v>51</v>
      </c>
      <c r="E1990" s="27" t="s">
        <v>2</v>
      </c>
      <c r="F1990" s="398" t="s">
        <v>849</v>
      </c>
      <c r="G1990" s="398"/>
      <c r="H1990" s="28" t="s">
        <v>52</v>
      </c>
      <c r="I1990" s="29" t="s">
        <v>53</v>
      </c>
      <c r="J1990" s="29" t="s">
        <v>54</v>
      </c>
      <c r="K1990" s="29" t="s">
        <v>3</v>
      </c>
    </row>
    <row r="1991" spans="2:11" ht="24" customHeight="1" x14ac:dyDescent="0.2">
      <c r="B1991" s="33" t="s">
        <v>850</v>
      </c>
      <c r="C1991" s="35" t="s">
        <v>776</v>
      </c>
      <c r="D1991" s="33" t="s">
        <v>59</v>
      </c>
      <c r="E1991" s="33" t="s">
        <v>777</v>
      </c>
      <c r="F1991" s="399">
        <v>73</v>
      </c>
      <c r="G1991" s="399"/>
      <c r="H1991" s="34" t="s">
        <v>67</v>
      </c>
      <c r="I1991" s="70">
        <v>1</v>
      </c>
      <c r="J1991" s="36">
        <v>1683.5</v>
      </c>
      <c r="K1991" s="36">
        <v>1683.5</v>
      </c>
    </row>
    <row r="1992" spans="2:11" ht="24" customHeight="1" x14ac:dyDescent="0.2">
      <c r="B1992" s="71" t="s">
        <v>852</v>
      </c>
      <c r="C1992" s="72" t="s">
        <v>917</v>
      </c>
      <c r="D1992" s="71" t="s">
        <v>72</v>
      </c>
      <c r="E1992" s="71" t="s">
        <v>918</v>
      </c>
      <c r="F1992" s="400" t="s">
        <v>855</v>
      </c>
      <c r="G1992" s="400"/>
      <c r="H1992" s="73" t="s">
        <v>866</v>
      </c>
      <c r="I1992" s="74">
        <v>2.371</v>
      </c>
      <c r="J1992" s="75">
        <v>21.08</v>
      </c>
      <c r="K1992" s="75">
        <v>49.98</v>
      </c>
    </row>
    <row r="1993" spans="2:11" ht="24" customHeight="1" x14ac:dyDescent="0.2">
      <c r="B1993" s="71" t="s">
        <v>852</v>
      </c>
      <c r="C1993" s="72" t="s">
        <v>1344</v>
      </c>
      <c r="D1993" s="71" t="s">
        <v>72</v>
      </c>
      <c r="E1993" s="71" t="s">
        <v>1345</v>
      </c>
      <c r="F1993" s="400" t="s">
        <v>855</v>
      </c>
      <c r="G1993" s="400"/>
      <c r="H1993" s="73" t="s">
        <v>866</v>
      </c>
      <c r="I1993" s="74">
        <v>2.371</v>
      </c>
      <c r="J1993" s="75">
        <v>16.25</v>
      </c>
      <c r="K1993" s="75">
        <v>38.520000000000003</v>
      </c>
    </row>
    <row r="1994" spans="2:11" ht="24" customHeight="1" x14ac:dyDescent="0.2">
      <c r="B1994" s="80" t="s">
        <v>884</v>
      </c>
      <c r="C1994" s="81" t="s">
        <v>1492</v>
      </c>
      <c r="D1994" s="80" t="s">
        <v>618</v>
      </c>
      <c r="E1994" s="80" t="s">
        <v>1493</v>
      </c>
      <c r="F1994" s="401" t="s">
        <v>887</v>
      </c>
      <c r="G1994" s="401"/>
      <c r="H1994" s="82" t="s">
        <v>67</v>
      </c>
      <c r="I1994" s="83">
        <v>1</v>
      </c>
      <c r="J1994" s="84">
        <v>1595</v>
      </c>
      <c r="K1994" s="84">
        <v>1595</v>
      </c>
    </row>
    <row r="1995" spans="2:11" x14ac:dyDescent="0.2">
      <c r="B1995" s="76"/>
      <c r="C1995" s="76"/>
      <c r="D1995" s="76"/>
      <c r="E1995" s="76"/>
      <c r="F1995" s="76" t="s">
        <v>858</v>
      </c>
      <c r="G1995" s="77">
        <v>30.532186846386242</v>
      </c>
      <c r="H1995" s="76" t="s">
        <v>859</v>
      </c>
      <c r="I1995" s="77">
        <v>35.159999999999997</v>
      </c>
      <c r="J1995" s="76" t="s">
        <v>860</v>
      </c>
      <c r="K1995" s="77">
        <v>65.69</v>
      </c>
    </row>
    <row r="1996" spans="2:11" ht="30" customHeight="1" thickBot="1" x14ac:dyDescent="0.25">
      <c r="B1996" s="37"/>
      <c r="C1996" s="37"/>
      <c r="D1996" s="37"/>
      <c r="E1996" s="37"/>
      <c r="F1996" s="37"/>
      <c r="G1996" s="37"/>
      <c r="H1996" s="37" t="s">
        <v>861</v>
      </c>
      <c r="I1996" s="78">
        <v>2</v>
      </c>
      <c r="J1996" s="37" t="s">
        <v>862</v>
      </c>
      <c r="K1996" s="38">
        <v>3367</v>
      </c>
    </row>
    <row r="1997" spans="2:11" ht="0.95" customHeight="1" thickTop="1" x14ac:dyDescent="0.2">
      <c r="B1997" s="79"/>
      <c r="C1997" s="79"/>
      <c r="D1997" s="79"/>
      <c r="E1997" s="79"/>
      <c r="F1997" s="79"/>
      <c r="G1997" s="79"/>
      <c r="H1997" s="79"/>
      <c r="I1997" s="79"/>
      <c r="J1997" s="79"/>
      <c r="K1997" s="79"/>
    </row>
    <row r="1998" spans="2:11" ht="24" customHeight="1" x14ac:dyDescent="0.2">
      <c r="B1998" s="30" t="s">
        <v>778</v>
      </c>
      <c r="C1998" s="30"/>
      <c r="D1998" s="30"/>
      <c r="E1998" s="30" t="s">
        <v>779</v>
      </c>
      <c r="F1998" s="30"/>
      <c r="G1998" s="397"/>
      <c r="H1998" s="397"/>
      <c r="I1998" s="31"/>
      <c r="J1998" s="30"/>
      <c r="K1998" s="32">
        <v>18291.21</v>
      </c>
    </row>
    <row r="1999" spans="2:11" ht="18" customHeight="1" x14ac:dyDescent="0.2">
      <c r="B1999" s="27" t="s">
        <v>780</v>
      </c>
      <c r="C1999" s="29" t="s">
        <v>50</v>
      </c>
      <c r="D1999" s="27" t="s">
        <v>51</v>
      </c>
      <c r="E1999" s="27" t="s">
        <v>2</v>
      </c>
      <c r="F1999" s="398" t="s">
        <v>849</v>
      </c>
      <c r="G1999" s="398"/>
      <c r="H1999" s="28" t="s">
        <v>52</v>
      </c>
      <c r="I1999" s="29" t="s">
        <v>53</v>
      </c>
      <c r="J1999" s="29" t="s">
        <v>54</v>
      </c>
      <c r="K1999" s="29" t="s">
        <v>3</v>
      </c>
    </row>
    <row r="2000" spans="2:11" ht="24" customHeight="1" x14ac:dyDescent="0.2">
      <c r="B2000" s="33" t="s">
        <v>850</v>
      </c>
      <c r="C2000" s="35" t="s">
        <v>781</v>
      </c>
      <c r="D2000" s="33" t="s">
        <v>72</v>
      </c>
      <c r="E2000" s="33" t="s">
        <v>782</v>
      </c>
      <c r="F2000" s="399" t="s">
        <v>1346</v>
      </c>
      <c r="G2000" s="399"/>
      <c r="H2000" s="34" t="s">
        <v>122</v>
      </c>
      <c r="I2000" s="70">
        <v>1</v>
      </c>
      <c r="J2000" s="36">
        <v>29.56</v>
      </c>
      <c r="K2000" s="36">
        <v>29.56</v>
      </c>
    </row>
    <row r="2001" spans="2:11" ht="24" customHeight="1" x14ac:dyDescent="0.2">
      <c r="B2001" s="71" t="s">
        <v>852</v>
      </c>
      <c r="C2001" s="72" t="s">
        <v>1344</v>
      </c>
      <c r="D2001" s="71" t="s">
        <v>72</v>
      </c>
      <c r="E2001" s="71" t="s">
        <v>1345</v>
      </c>
      <c r="F2001" s="400" t="s">
        <v>855</v>
      </c>
      <c r="G2001" s="400"/>
      <c r="H2001" s="73" t="s">
        <v>866</v>
      </c>
      <c r="I2001" s="74">
        <v>0.21</v>
      </c>
      <c r="J2001" s="75">
        <v>16.25</v>
      </c>
      <c r="K2001" s="75">
        <v>3.41</v>
      </c>
    </row>
    <row r="2002" spans="2:11" ht="24" customHeight="1" x14ac:dyDescent="0.2">
      <c r="B2002" s="71" t="s">
        <v>852</v>
      </c>
      <c r="C2002" s="72" t="s">
        <v>917</v>
      </c>
      <c r="D2002" s="71" t="s">
        <v>72</v>
      </c>
      <c r="E2002" s="71" t="s">
        <v>918</v>
      </c>
      <c r="F2002" s="400" t="s">
        <v>855</v>
      </c>
      <c r="G2002" s="400"/>
      <c r="H2002" s="73" t="s">
        <v>866</v>
      </c>
      <c r="I2002" s="74">
        <v>0.21</v>
      </c>
      <c r="J2002" s="75">
        <v>21.08</v>
      </c>
      <c r="K2002" s="75">
        <v>4.42</v>
      </c>
    </row>
    <row r="2003" spans="2:11" ht="24" customHeight="1" x14ac:dyDescent="0.2">
      <c r="B2003" s="80" t="s">
        <v>884</v>
      </c>
      <c r="C2003" s="81" t="s">
        <v>1494</v>
      </c>
      <c r="D2003" s="80" t="s">
        <v>72</v>
      </c>
      <c r="E2003" s="80" t="s">
        <v>1495</v>
      </c>
      <c r="F2003" s="401" t="s">
        <v>887</v>
      </c>
      <c r="G2003" s="401"/>
      <c r="H2003" s="82" t="s">
        <v>122</v>
      </c>
      <c r="I2003" s="83">
        <v>1.02</v>
      </c>
      <c r="J2003" s="84">
        <v>21.31</v>
      </c>
      <c r="K2003" s="84">
        <v>21.73</v>
      </c>
    </row>
    <row r="2004" spans="2:11" x14ac:dyDescent="0.2">
      <c r="B2004" s="76"/>
      <c r="C2004" s="76"/>
      <c r="D2004" s="76"/>
      <c r="E2004" s="76"/>
      <c r="F2004" s="76" t="s">
        <v>858</v>
      </c>
      <c r="G2004" s="77">
        <v>2.7004415524052985</v>
      </c>
      <c r="H2004" s="76" t="s">
        <v>859</v>
      </c>
      <c r="I2004" s="77">
        <v>3.11</v>
      </c>
      <c r="J2004" s="76" t="s">
        <v>860</v>
      </c>
      <c r="K2004" s="77">
        <v>5.81</v>
      </c>
    </row>
    <row r="2005" spans="2:11" ht="30" customHeight="1" thickBot="1" x14ac:dyDescent="0.25">
      <c r="B2005" s="37"/>
      <c r="C2005" s="37"/>
      <c r="D2005" s="37"/>
      <c r="E2005" s="37"/>
      <c r="F2005" s="37"/>
      <c r="G2005" s="37"/>
      <c r="H2005" s="37" t="s">
        <v>861</v>
      </c>
      <c r="I2005" s="78">
        <v>275</v>
      </c>
      <c r="J2005" s="37" t="s">
        <v>862</v>
      </c>
      <c r="K2005" s="38">
        <v>8129</v>
      </c>
    </row>
    <row r="2006" spans="2:11" ht="0.95" customHeight="1" thickTop="1" x14ac:dyDescent="0.2">
      <c r="B2006" s="79"/>
      <c r="C2006" s="79"/>
      <c r="D2006" s="79"/>
      <c r="E2006" s="79"/>
      <c r="F2006" s="79"/>
      <c r="G2006" s="79"/>
      <c r="H2006" s="79"/>
      <c r="I2006" s="79"/>
      <c r="J2006" s="79"/>
      <c r="K2006" s="79"/>
    </row>
    <row r="2007" spans="2:11" ht="18" customHeight="1" x14ac:dyDescent="0.2">
      <c r="B2007" s="27" t="s">
        <v>783</v>
      </c>
      <c r="C2007" s="29" t="s">
        <v>50</v>
      </c>
      <c r="D2007" s="27" t="s">
        <v>51</v>
      </c>
      <c r="E2007" s="27" t="s">
        <v>2</v>
      </c>
      <c r="F2007" s="398" t="s">
        <v>849</v>
      </c>
      <c r="G2007" s="398"/>
      <c r="H2007" s="28" t="s">
        <v>52</v>
      </c>
      <c r="I2007" s="29" t="s">
        <v>53</v>
      </c>
      <c r="J2007" s="29" t="s">
        <v>54</v>
      </c>
      <c r="K2007" s="29" t="s">
        <v>3</v>
      </c>
    </row>
    <row r="2008" spans="2:11" ht="24" customHeight="1" x14ac:dyDescent="0.2">
      <c r="B2008" s="33" t="s">
        <v>850</v>
      </c>
      <c r="C2008" s="35" t="s">
        <v>784</v>
      </c>
      <c r="D2008" s="33" t="s">
        <v>72</v>
      </c>
      <c r="E2008" s="33" t="s">
        <v>785</v>
      </c>
      <c r="F2008" s="399" t="s">
        <v>1346</v>
      </c>
      <c r="G2008" s="399"/>
      <c r="H2008" s="34" t="s">
        <v>122</v>
      </c>
      <c r="I2008" s="70">
        <v>1</v>
      </c>
      <c r="J2008" s="36">
        <v>41.83</v>
      </c>
      <c r="K2008" s="36">
        <v>41.83</v>
      </c>
    </row>
    <row r="2009" spans="2:11" ht="24" customHeight="1" x14ac:dyDescent="0.2">
      <c r="B2009" s="71" t="s">
        <v>852</v>
      </c>
      <c r="C2009" s="72" t="s">
        <v>1344</v>
      </c>
      <c r="D2009" s="71" t="s">
        <v>72</v>
      </c>
      <c r="E2009" s="71" t="s">
        <v>1345</v>
      </c>
      <c r="F2009" s="400" t="s">
        <v>855</v>
      </c>
      <c r="G2009" s="400"/>
      <c r="H2009" s="73" t="s">
        <v>866</v>
      </c>
      <c r="I2009" s="74">
        <v>0.31</v>
      </c>
      <c r="J2009" s="75">
        <v>16.25</v>
      </c>
      <c r="K2009" s="75">
        <v>5.03</v>
      </c>
    </row>
    <row r="2010" spans="2:11" ht="24" customHeight="1" x14ac:dyDescent="0.2">
      <c r="B2010" s="71" t="s">
        <v>852</v>
      </c>
      <c r="C2010" s="72" t="s">
        <v>917</v>
      </c>
      <c r="D2010" s="71" t="s">
        <v>72</v>
      </c>
      <c r="E2010" s="71" t="s">
        <v>918</v>
      </c>
      <c r="F2010" s="400" t="s">
        <v>855</v>
      </c>
      <c r="G2010" s="400"/>
      <c r="H2010" s="73" t="s">
        <v>866</v>
      </c>
      <c r="I2010" s="74">
        <v>0.31</v>
      </c>
      <c r="J2010" s="75">
        <v>21.08</v>
      </c>
      <c r="K2010" s="75">
        <v>6.53</v>
      </c>
    </row>
    <row r="2011" spans="2:11" ht="24" customHeight="1" x14ac:dyDescent="0.2">
      <c r="B2011" s="80" t="s">
        <v>884</v>
      </c>
      <c r="C2011" s="81" t="s">
        <v>1496</v>
      </c>
      <c r="D2011" s="80" t="s">
        <v>72</v>
      </c>
      <c r="E2011" s="80" t="s">
        <v>1497</v>
      </c>
      <c r="F2011" s="401" t="s">
        <v>887</v>
      </c>
      <c r="G2011" s="401"/>
      <c r="H2011" s="82" t="s">
        <v>122</v>
      </c>
      <c r="I2011" s="83">
        <v>1.02</v>
      </c>
      <c r="J2011" s="84">
        <v>29.68</v>
      </c>
      <c r="K2011" s="84">
        <v>30.27</v>
      </c>
    </row>
    <row r="2012" spans="2:11" x14ac:dyDescent="0.2">
      <c r="B2012" s="76"/>
      <c r="C2012" s="76"/>
      <c r="D2012" s="76"/>
      <c r="E2012" s="76"/>
      <c r="F2012" s="76" t="s">
        <v>858</v>
      </c>
      <c r="G2012" s="77">
        <v>3.987915407854985</v>
      </c>
      <c r="H2012" s="76" t="s">
        <v>859</v>
      </c>
      <c r="I2012" s="77">
        <v>4.59</v>
      </c>
      <c r="J2012" s="76" t="s">
        <v>860</v>
      </c>
      <c r="K2012" s="77">
        <v>8.58</v>
      </c>
    </row>
    <row r="2013" spans="2:11" ht="30" customHeight="1" thickBot="1" x14ac:dyDescent="0.25">
      <c r="B2013" s="37"/>
      <c r="C2013" s="37"/>
      <c r="D2013" s="37"/>
      <c r="E2013" s="37"/>
      <c r="F2013" s="37"/>
      <c r="G2013" s="37"/>
      <c r="H2013" s="37" t="s">
        <v>861</v>
      </c>
      <c r="I2013" s="78">
        <v>150</v>
      </c>
      <c r="J2013" s="37" t="s">
        <v>862</v>
      </c>
      <c r="K2013" s="38">
        <v>6274.5</v>
      </c>
    </row>
    <row r="2014" spans="2:11" ht="0.95" customHeight="1" thickTop="1" x14ac:dyDescent="0.2">
      <c r="B2014" s="79"/>
      <c r="C2014" s="79"/>
      <c r="D2014" s="79"/>
      <c r="E2014" s="79"/>
      <c r="F2014" s="79"/>
      <c r="G2014" s="79"/>
      <c r="H2014" s="79"/>
      <c r="I2014" s="79"/>
      <c r="J2014" s="79"/>
      <c r="K2014" s="79"/>
    </row>
    <row r="2015" spans="2:11" ht="18" customHeight="1" x14ac:dyDescent="0.2">
      <c r="B2015" s="27" t="s">
        <v>786</v>
      </c>
      <c r="C2015" s="29" t="s">
        <v>50</v>
      </c>
      <c r="D2015" s="27" t="s">
        <v>51</v>
      </c>
      <c r="E2015" s="27" t="s">
        <v>2</v>
      </c>
      <c r="F2015" s="398" t="s">
        <v>849</v>
      </c>
      <c r="G2015" s="398"/>
      <c r="H2015" s="28" t="s">
        <v>52</v>
      </c>
      <c r="I2015" s="29" t="s">
        <v>53</v>
      </c>
      <c r="J2015" s="29" t="s">
        <v>54</v>
      </c>
      <c r="K2015" s="29" t="s">
        <v>3</v>
      </c>
    </row>
    <row r="2016" spans="2:11" ht="36" customHeight="1" x14ac:dyDescent="0.2">
      <c r="B2016" s="33" t="s">
        <v>850</v>
      </c>
      <c r="C2016" s="35" t="s">
        <v>787</v>
      </c>
      <c r="D2016" s="33" t="s">
        <v>59</v>
      </c>
      <c r="E2016" s="33" t="s">
        <v>788</v>
      </c>
      <c r="F2016" s="399" t="s">
        <v>1139</v>
      </c>
      <c r="G2016" s="399"/>
      <c r="H2016" s="34" t="s">
        <v>67</v>
      </c>
      <c r="I2016" s="70">
        <v>1</v>
      </c>
      <c r="J2016" s="36">
        <v>56.93</v>
      </c>
      <c r="K2016" s="36">
        <v>56.93</v>
      </c>
    </row>
    <row r="2017" spans="2:11" ht="24" customHeight="1" x14ac:dyDescent="0.2">
      <c r="B2017" s="71" t="s">
        <v>852</v>
      </c>
      <c r="C2017" s="72" t="s">
        <v>911</v>
      </c>
      <c r="D2017" s="71" t="s">
        <v>72</v>
      </c>
      <c r="E2017" s="71" t="s">
        <v>912</v>
      </c>
      <c r="F2017" s="400" t="s">
        <v>855</v>
      </c>
      <c r="G2017" s="400"/>
      <c r="H2017" s="73" t="s">
        <v>866</v>
      </c>
      <c r="I2017" s="74">
        <v>0.16930000000000001</v>
      </c>
      <c r="J2017" s="75">
        <v>20.3</v>
      </c>
      <c r="K2017" s="75">
        <v>3.43</v>
      </c>
    </row>
    <row r="2018" spans="2:11" ht="24" customHeight="1" x14ac:dyDescent="0.2">
      <c r="B2018" s="71" t="s">
        <v>852</v>
      </c>
      <c r="C2018" s="72" t="s">
        <v>896</v>
      </c>
      <c r="D2018" s="71" t="s">
        <v>72</v>
      </c>
      <c r="E2018" s="71" t="s">
        <v>897</v>
      </c>
      <c r="F2018" s="400" t="s">
        <v>855</v>
      </c>
      <c r="G2018" s="400"/>
      <c r="H2018" s="73" t="s">
        <v>866</v>
      </c>
      <c r="I2018" s="74">
        <v>0.16930000000000001</v>
      </c>
      <c r="J2018" s="75">
        <v>16.940000000000001</v>
      </c>
      <c r="K2018" s="75">
        <v>2.86</v>
      </c>
    </row>
    <row r="2019" spans="2:11" ht="36" customHeight="1" x14ac:dyDescent="0.2">
      <c r="B2019" s="71" t="s">
        <v>852</v>
      </c>
      <c r="C2019" s="72" t="s">
        <v>1498</v>
      </c>
      <c r="D2019" s="71" t="s">
        <v>72</v>
      </c>
      <c r="E2019" s="71" t="s">
        <v>1499</v>
      </c>
      <c r="F2019" s="400" t="s">
        <v>925</v>
      </c>
      <c r="G2019" s="400"/>
      <c r="H2019" s="73" t="s">
        <v>97</v>
      </c>
      <c r="I2019" s="74">
        <v>1.41E-2</v>
      </c>
      <c r="J2019" s="75">
        <v>172.92</v>
      </c>
      <c r="K2019" s="75">
        <v>2.4300000000000002</v>
      </c>
    </row>
    <row r="2020" spans="2:11" ht="24" customHeight="1" x14ac:dyDescent="0.2">
      <c r="B2020" s="80" t="s">
        <v>884</v>
      </c>
      <c r="C2020" s="81" t="s">
        <v>1500</v>
      </c>
      <c r="D2020" s="80" t="s">
        <v>72</v>
      </c>
      <c r="E2020" s="80" t="s">
        <v>1501</v>
      </c>
      <c r="F2020" s="401" t="s">
        <v>887</v>
      </c>
      <c r="G2020" s="401"/>
      <c r="H2020" s="82" t="s">
        <v>67</v>
      </c>
      <c r="I2020" s="83">
        <v>1</v>
      </c>
      <c r="J2020" s="84">
        <v>11.31</v>
      </c>
      <c r="K2020" s="84">
        <v>11.31</v>
      </c>
    </row>
    <row r="2021" spans="2:11" ht="24" customHeight="1" x14ac:dyDescent="0.2">
      <c r="B2021" s="80" t="s">
        <v>884</v>
      </c>
      <c r="C2021" s="81" t="s">
        <v>1502</v>
      </c>
      <c r="D2021" s="80" t="s">
        <v>1360</v>
      </c>
      <c r="E2021" s="80" t="s">
        <v>1503</v>
      </c>
      <c r="F2021" s="401" t="s">
        <v>887</v>
      </c>
      <c r="G2021" s="401"/>
      <c r="H2021" s="82" t="s">
        <v>67</v>
      </c>
      <c r="I2021" s="83">
        <v>1</v>
      </c>
      <c r="J2021" s="84">
        <v>36.9</v>
      </c>
      <c r="K2021" s="84">
        <v>36.9</v>
      </c>
    </row>
    <row r="2022" spans="2:11" x14ac:dyDescent="0.2">
      <c r="B2022" s="76"/>
      <c r="C2022" s="76"/>
      <c r="D2022" s="76"/>
      <c r="E2022" s="76"/>
      <c r="F2022" s="76" t="s">
        <v>858</v>
      </c>
      <c r="G2022" s="77">
        <v>2.635370671624448</v>
      </c>
      <c r="H2022" s="76" t="s">
        <v>859</v>
      </c>
      <c r="I2022" s="77">
        <v>3.03</v>
      </c>
      <c r="J2022" s="76" t="s">
        <v>860</v>
      </c>
      <c r="K2022" s="77">
        <v>5.67</v>
      </c>
    </row>
    <row r="2023" spans="2:11" ht="30" customHeight="1" thickBot="1" x14ac:dyDescent="0.25">
      <c r="B2023" s="37"/>
      <c r="C2023" s="37"/>
      <c r="D2023" s="37"/>
      <c r="E2023" s="37"/>
      <c r="F2023" s="37"/>
      <c r="G2023" s="37"/>
      <c r="H2023" s="37" t="s">
        <v>861</v>
      </c>
      <c r="I2023" s="78">
        <v>8</v>
      </c>
      <c r="J2023" s="37" t="s">
        <v>862</v>
      </c>
      <c r="K2023" s="38">
        <v>455.44</v>
      </c>
    </row>
    <row r="2024" spans="2:11" ht="0.95" customHeight="1" thickTop="1" x14ac:dyDescent="0.2">
      <c r="B2024" s="79"/>
      <c r="C2024" s="79"/>
      <c r="D2024" s="79"/>
      <c r="E2024" s="79"/>
      <c r="F2024" s="79"/>
      <c r="G2024" s="79"/>
      <c r="H2024" s="79"/>
      <c r="I2024" s="79"/>
      <c r="J2024" s="79"/>
      <c r="K2024" s="79"/>
    </row>
    <row r="2025" spans="2:11" ht="18" customHeight="1" x14ac:dyDescent="0.2">
      <c r="B2025" s="27" t="s">
        <v>789</v>
      </c>
      <c r="C2025" s="29" t="s">
        <v>50</v>
      </c>
      <c r="D2025" s="27" t="s">
        <v>51</v>
      </c>
      <c r="E2025" s="27" t="s">
        <v>2</v>
      </c>
      <c r="F2025" s="398" t="s">
        <v>849</v>
      </c>
      <c r="G2025" s="398"/>
      <c r="H2025" s="28" t="s">
        <v>52</v>
      </c>
      <c r="I2025" s="29" t="s">
        <v>53</v>
      </c>
      <c r="J2025" s="29" t="s">
        <v>54</v>
      </c>
      <c r="K2025" s="29" t="s">
        <v>3</v>
      </c>
    </row>
    <row r="2026" spans="2:11" ht="24" customHeight="1" x14ac:dyDescent="0.2">
      <c r="B2026" s="33" t="s">
        <v>850</v>
      </c>
      <c r="C2026" s="35" t="s">
        <v>790</v>
      </c>
      <c r="D2026" s="33" t="s">
        <v>59</v>
      </c>
      <c r="E2026" s="33" t="s">
        <v>791</v>
      </c>
      <c r="F2026" s="399" t="s">
        <v>1346</v>
      </c>
      <c r="G2026" s="399"/>
      <c r="H2026" s="34" t="s">
        <v>67</v>
      </c>
      <c r="I2026" s="70">
        <v>1</v>
      </c>
      <c r="J2026" s="36">
        <v>10.98</v>
      </c>
      <c r="K2026" s="36">
        <v>10.98</v>
      </c>
    </row>
    <row r="2027" spans="2:11" ht="24" customHeight="1" x14ac:dyDescent="0.2">
      <c r="B2027" s="71" t="s">
        <v>852</v>
      </c>
      <c r="C2027" s="72" t="s">
        <v>1344</v>
      </c>
      <c r="D2027" s="71" t="s">
        <v>72</v>
      </c>
      <c r="E2027" s="71" t="s">
        <v>1345</v>
      </c>
      <c r="F2027" s="400" t="s">
        <v>855</v>
      </c>
      <c r="G2027" s="400"/>
      <c r="H2027" s="73" t="s">
        <v>866</v>
      </c>
      <c r="I2027" s="74">
        <v>0.15</v>
      </c>
      <c r="J2027" s="75">
        <v>16.25</v>
      </c>
      <c r="K2027" s="75">
        <v>2.4300000000000002</v>
      </c>
    </row>
    <row r="2028" spans="2:11" ht="24" customHeight="1" x14ac:dyDescent="0.2">
      <c r="B2028" s="71" t="s">
        <v>852</v>
      </c>
      <c r="C2028" s="72" t="s">
        <v>917</v>
      </c>
      <c r="D2028" s="71" t="s">
        <v>72</v>
      </c>
      <c r="E2028" s="71" t="s">
        <v>918</v>
      </c>
      <c r="F2028" s="400" t="s">
        <v>855</v>
      </c>
      <c r="G2028" s="400"/>
      <c r="H2028" s="73" t="s">
        <v>866</v>
      </c>
      <c r="I2028" s="74">
        <v>0.15</v>
      </c>
      <c r="J2028" s="75">
        <v>21.08</v>
      </c>
      <c r="K2028" s="75">
        <v>3.16</v>
      </c>
    </row>
    <row r="2029" spans="2:11" ht="24" customHeight="1" x14ac:dyDescent="0.2">
      <c r="B2029" s="80" t="s">
        <v>884</v>
      </c>
      <c r="C2029" s="81" t="s">
        <v>1504</v>
      </c>
      <c r="D2029" s="80" t="s">
        <v>72</v>
      </c>
      <c r="E2029" s="80" t="s">
        <v>1505</v>
      </c>
      <c r="F2029" s="401" t="s">
        <v>887</v>
      </c>
      <c r="G2029" s="401"/>
      <c r="H2029" s="82" t="s">
        <v>67</v>
      </c>
      <c r="I2029" s="83">
        <v>1</v>
      </c>
      <c r="J2029" s="84">
        <v>5.39</v>
      </c>
      <c r="K2029" s="84">
        <v>5.39</v>
      </c>
    </row>
    <row r="2030" spans="2:11" x14ac:dyDescent="0.2">
      <c r="B2030" s="76"/>
      <c r="C2030" s="76"/>
      <c r="D2030" s="76"/>
      <c r="E2030" s="76"/>
      <c r="F2030" s="76" t="s">
        <v>858</v>
      </c>
      <c r="G2030" s="77">
        <v>1.9288868231466418</v>
      </c>
      <c r="H2030" s="76" t="s">
        <v>859</v>
      </c>
      <c r="I2030" s="77">
        <v>2.2200000000000002</v>
      </c>
      <c r="J2030" s="76" t="s">
        <v>860</v>
      </c>
      <c r="K2030" s="77">
        <v>4.1500000000000004</v>
      </c>
    </row>
    <row r="2031" spans="2:11" ht="30" customHeight="1" thickBot="1" x14ac:dyDescent="0.25">
      <c r="B2031" s="37"/>
      <c r="C2031" s="37"/>
      <c r="D2031" s="37"/>
      <c r="E2031" s="37"/>
      <c r="F2031" s="37"/>
      <c r="G2031" s="37"/>
      <c r="H2031" s="37" t="s">
        <v>861</v>
      </c>
      <c r="I2031" s="78">
        <v>32</v>
      </c>
      <c r="J2031" s="37" t="s">
        <v>862</v>
      </c>
      <c r="K2031" s="38">
        <v>351.36</v>
      </c>
    </row>
    <row r="2032" spans="2:11" ht="0.95" customHeight="1" thickTop="1" x14ac:dyDescent="0.2">
      <c r="B2032" s="79"/>
      <c r="C2032" s="79"/>
      <c r="D2032" s="79"/>
      <c r="E2032" s="79"/>
      <c r="F2032" s="79"/>
      <c r="G2032" s="79"/>
      <c r="H2032" s="79"/>
      <c r="I2032" s="79"/>
      <c r="J2032" s="79"/>
      <c r="K2032" s="79"/>
    </row>
    <row r="2033" spans="2:11" ht="18" customHeight="1" x14ac:dyDescent="0.2">
      <c r="B2033" s="27" t="s">
        <v>792</v>
      </c>
      <c r="C2033" s="29" t="s">
        <v>50</v>
      </c>
      <c r="D2033" s="27" t="s">
        <v>51</v>
      </c>
      <c r="E2033" s="27" t="s">
        <v>2</v>
      </c>
      <c r="F2033" s="398" t="s">
        <v>849</v>
      </c>
      <c r="G2033" s="398"/>
      <c r="H2033" s="28" t="s">
        <v>52</v>
      </c>
      <c r="I2033" s="29" t="s">
        <v>53</v>
      </c>
      <c r="J2033" s="29" t="s">
        <v>54</v>
      </c>
      <c r="K2033" s="29" t="s">
        <v>3</v>
      </c>
    </row>
    <row r="2034" spans="2:11" ht="24" customHeight="1" x14ac:dyDescent="0.2">
      <c r="B2034" s="33" t="s">
        <v>850</v>
      </c>
      <c r="C2034" s="35" t="s">
        <v>793</v>
      </c>
      <c r="D2034" s="33" t="s">
        <v>59</v>
      </c>
      <c r="E2034" s="33" t="s">
        <v>794</v>
      </c>
      <c r="F2034" s="399" t="s">
        <v>1346</v>
      </c>
      <c r="G2034" s="399"/>
      <c r="H2034" s="34" t="s">
        <v>67</v>
      </c>
      <c r="I2034" s="70">
        <v>1</v>
      </c>
      <c r="J2034" s="36">
        <v>17.16</v>
      </c>
      <c r="K2034" s="36">
        <v>17.16</v>
      </c>
    </row>
    <row r="2035" spans="2:11" ht="24" customHeight="1" x14ac:dyDescent="0.2">
      <c r="B2035" s="71" t="s">
        <v>852</v>
      </c>
      <c r="C2035" s="72" t="s">
        <v>1344</v>
      </c>
      <c r="D2035" s="71" t="s">
        <v>72</v>
      </c>
      <c r="E2035" s="71" t="s">
        <v>1345</v>
      </c>
      <c r="F2035" s="400" t="s">
        <v>855</v>
      </c>
      <c r="G2035" s="400"/>
      <c r="H2035" s="73" t="s">
        <v>866</v>
      </c>
      <c r="I2035" s="74">
        <v>0.15</v>
      </c>
      <c r="J2035" s="75">
        <v>16.25</v>
      </c>
      <c r="K2035" s="75">
        <v>2.4300000000000002</v>
      </c>
    </row>
    <row r="2036" spans="2:11" ht="24" customHeight="1" x14ac:dyDescent="0.2">
      <c r="B2036" s="71" t="s">
        <v>852</v>
      </c>
      <c r="C2036" s="72" t="s">
        <v>917</v>
      </c>
      <c r="D2036" s="71" t="s">
        <v>72</v>
      </c>
      <c r="E2036" s="71" t="s">
        <v>918</v>
      </c>
      <c r="F2036" s="400" t="s">
        <v>855</v>
      </c>
      <c r="G2036" s="400"/>
      <c r="H2036" s="73" t="s">
        <v>866</v>
      </c>
      <c r="I2036" s="74">
        <v>0.15</v>
      </c>
      <c r="J2036" s="75">
        <v>21.08</v>
      </c>
      <c r="K2036" s="75">
        <v>3.16</v>
      </c>
    </row>
    <row r="2037" spans="2:11" ht="24" customHeight="1" x14ac:dyDescent="0.2">
      <c r="B2037" s="80" t="s">
        <v>884</v>
      </c>
      <c r="C2037" s="81" t="s">
        <v>1506</v>
      </c>
      <c r="D2037" s="80" t="s">
        <v>1507</v>
      </c>
      <c r="E2037" s="80" t="s">
        <v>1508</v>
      </c>
      <c r="F2037" s="401" t="s">
        <v>887</v>
      </c>
      <c r="G2037" s="401"/>
      <c r="H2037" s="82" t="s">
        <v>67</v>
      </c>
      <c r="I2037" s="83">
        <v>1</v>
      </c>
      <c r="J2037" s="84">
        <v>11.57</v>
      </c>
      <c r="K2037" s="84">
        <v>11.57</v>
      </c>
    </row>
    <row r="2038" spans="2:11" x14ac:dyDescent="0.2">
      <c r="B2038" s="76"/>
      <c r="C2038" s="76"/>
      <c r="D2038" s="76"/>
      <c r="E2038" s="76"/>
      <c r="F2038" s="76" t="s">
        <v>858</v>
      </c>
      <c r="G2038" s="77">
        <v>1.9288868231466418</v>
      </c>
      <c r="H2038" s="76" t="s">
        <v>859</v>
      </c>
      <c r="I2038" s="77">
        <v>2.2200000000000002</v>
      </c>
      <c r="J2038" s="76" t="s">
        <v>860</v>
      </c>
      <c r="K2038" s="77">
        <v>4.1500000000000004</v>
      </c>
    </row>
    <row r="2039" spans="2:11" ht="30" customHeight="1" thickBot="1" x14ac:dyDescent="0.25">
      <c r="B2039" s="37"/>
      <c r="C2039" s="37"/>
      <c r="D2039" s="37"/>
      <c r="E2039" s="37"/>
      <c r="F2039" s="37"/>
      <c r="G2039" s="37"/>
      <c r="H2039" s="37" t="s">
        <v>861</v>
      </c>
      <c r="I2039" s="78">
        <v>20</v>
      </c>
      <c r="J2039" s="37" t="s">
        <v>862</v>
      </c>
      <c r="K2039" s="38">
        <v>343.2</v>
      </c>
    </row>
    <row r="2040" spans="2:11" ht="0.95" customHeight="1" thickTop="1" x14ac:dyDescent="0.2">
      <c r="B2040" s="79"/>
      <c r="C2040" s="79"/>
      <c r="D2040" s="79"/>
      <c r="E2040" s="79"/>
      <c r="F2040" s="79"/>
      <c r="G2040" s="79"/>
      <c r="H2040" s="79"/>
      <c r="I2040" s="79"/>
      <c r="J2040" s="79"/>
      <c r="K2040" s="79"/>
    </row>
    <row r="2041" spans="2:11" ht="18" customHeight="1" x14ac:dyDescent="0.2">
      <c r="B2041" s="27" t="s">
        <v>795</v>
      </c>
      <c r="C2041" s="29" t="s">
        <v>50</v>
      </c>
      <c r="D2041" s="27" t="s">
        <v>51</v>
      </c>
      <c r="E2041" s="27" t="s">
        <v>2</v>
      </c>
      <c r="F2041" s="398" t="s">
        <v>849</v>
      </c>
      <c r="G2041" s="398"/>
      <c r="H2041" s="28" t="s">
        <v>52</v>
      </c>
      <c r="I2041" s="29" t="s">
        <v>53</v>
      </c>
      <c r="J2041" s="29" t="s">
        <v>54</v>
      </c>
      <c r="K2041" s="29" t="s">
        <v>3</v>
      </c>
    </row>
    <row r="2042" spans="2:11" ht="24" customHeight="1" x14ac:dyDescent="0.2">
      <c r="B2042" s="33" t="s">
        <v>850</v>
      </c>
      <c r="C2042" s="35" t="s">
        <v>796</v>
      </c>
      <c r="D2042" s="33" t="s">
        <v>59</v>
      </c>
      <c r="E2042" s="33" t="s">
        <v>797</v>
      </c>
      <c r="F2042" s="399" t="s">
        <v>1346</v>
      </c>
      <c r="G2042" s="399"/>
      <c r="H2042" s="34" t="s">
        <v>67</v>
      </c>
      <c r="I2042" s="70">
        <v>1</v>
      </c>
      <c r="J2042" s="36">
        <v>444.67</v>
      </c>
      <c r="K2042" s="36">
        <v>444.67</v>
      </c>
    </row>
    <row r="2043" spans="2:11" ht="24" customHeight="1" x14ac:dyDescent="0.2">
      <c r="B2043" s="71" t="s">
        <v>852</v>
      </c>
      <c r="C2043" s="72" t="s">
        <v>1344</v>
      </c>
      <c r="D2043" s="71" t="s">
        <v>72</v>
      </c>
      <c r="E2043" s="71" t="s">
        <v>1345</v>
      </c>
      <c r="F2043" s="400" t="s">
        <v>855</v>
      </c>
      <c r="G2043" s="400"/>
      <c r="H2043" s="73" t="s">
        <v>866</v>
      </c>
      <c r="I2043" s="74">
        <v>1.5</v>
      </c>
      <c r="J2043" s="75">
        <v>16.25</v>
      </c>
      <c r="K2043" s="75">
        <v>24.37</v>
      </c>
    </row>
    <row r="2044" spans="2:11" ht="24" customHeight="1" x14ac:dyDescent="0.2">
      <c r="B2044" s="71" t="s">
        <v>852</v>
      </c>
      <c r="C2044" s="72" t="s">
        <v>917</v>
      </c>
      <c r="D2044" s="71" t="s">
        <v>72</v>
      </c>
      <c r="E2044" s="71" t="s">
        <v>918</v>
      </c>
      <c r="F2044" s="400" t="s">
        <v>855</v>
      </c>
      <c r="G2044" s="400"/>
      <c r="H2044" s="73" t="s">
        <v>866</v>
      </c>
      <c r="I2044" s="74">
        <v>1.5</v>
      </c>
      <c r="J2044" s="75">
        <v>21.08</v>
      </c>
      <c r="K2044" s="75">
        <v>31.62</v>
      </c>
    </row>
    <row r="2045" spans="2:11" ht="36" customHeight="1" x14ac:dyDescent="0.2">
      <c r="B2045" s="80" t="s">
        <v>884</v>
      </c>
      <c r="C2045" s="81" t="s">
        <v>1509</v>
      </c>
      <c r="D2045" s="80" t="s">
        <v>1510</v>
      </c>
      <c r="E2045" s="80" t="s">
        <v>1511</v>
      </c>
      <c r="F2045" s="401" t="s">
        <v>887</v>
      </c>
      <c r="G2045" s="401"/>
      <c r="H2045" s="82" t="s">
        <v>807</v>
      </c>
      <c r="I2045" s="83">
        <v>1</v>
      </c>
      <c r="J2045" s="84">
        <v>388.68</v>
      </c>
      <c r="K2045" s="84">
        <v>388.68</v>
      </c>
    </row>
    <row r="2046" spans="2:11" x14ac:dyDescent="0.2">
      <c r="B2046" s="76"/>
      <c r="C2046" s="76"/>
      <c r="D2046" s="76"/>
      <c r="E2046" s="76"/>
      <c r="F2046" s="76" t="s">
        <v>858</v>
      </c>
      <c r="G2046" s="77">
        <v>19.316755751801068</v>
      </c>
      <c r="H2046" s="76" t="s">
        <v>859</v>
      </c>
      <c r="I2046" s="77">
        <v>22.24</v>
      </c>
      <c r="J2046" s="76" t="s">
        <v>860</v>
      </c>
      <c r="K2046" s="77">
        <v>41.56</v>
      </c>
    </row>
    <row r="2047" spans="2:11" ht="30" customHeight="1" thickBot="1" x14ac:dyDescent="0.25">
      <c r="B2047" s="37"/>
      <c r="C2047" s="37"/>
      <c r="D2047" s="37"/>
      <c r="E2047" s="37"/>
      <c r="F2047" s="37"/>
      <c r="G2047" s="37"/>
      <c r="H2047" s="37" t="s">
        <v>861</v>
      </c>
      <c r="I2047" s="78">
        <v>1</v>
      </c>
      <c r="J2047" s="37" t="s">
        <v>862</v>
      </c>
      <c r="K2047" s="38">
        <v>444.67</v>
      </c>
    </row>
    <row r="2048" spans="2:11" ht="0.95" customHeight="1" thickTop="1" x14ac:dyDescent="0.2">
      <c r="B2048" s="79"/>
      <c r="C2048" s="79"/>
      <c r="D2048" s="79"/>
      <c r="E2048" s="79"/>
      <c r="F2048" s="79"/>
      <c r="G2048" s="79"/>
      <c r="H2048" s="79"/>
      <c r="I2048" s="79"/>
      <c r="J2048" s="79"/>
      <c r="K2048" s="79"/>
    </row>
    <row r="2049" spans="2:11" ht="18" customHeight="1" x14ac:dyDescent="0.2">
      <c r="B2049" s="27" t="s">
        <v>798</v>
      </c>
      <c r="C2049" s="29" t="s">
        <v>50</v>
      </c>
      <c r="D2049" s="27" t="s">
        <v>51</v>
      </c>
      <c r="E2049" s="27" t="s">
        <v>2</v>
      </c>
      <c r="F2049" s="398" t="s">
        <v>849</v>
      </c>
      <c r="G2049" s="398"/>
      <c r="H2049" s="28" t="s">
        <v>52</v>
      </c>
      <c r="I2049" s="29" t="s">
        <v>53</v>
      </c>
      <c r="J2049" s="29" t="s">
        <v>54</v>
      </c>
      <c r="K2049" s="29" t="s">
        <v>3</v>
      </c>
    </row>
    <row r="2050" spans="2:11" ht="36" customHeight="1" x14ac:dyDescent="0.2">
      <c r="B2050" s="33" t="s">
        <v>850</v>
      </c>
      <c r="C2050" s="35" t="s">
        <v>799</v>
      </c>
      <c r="D2050" s="33" t="s">
        <v>72</v>
      </c>
      <c r="E2050" s="33" t="s">
        <v>800</v>
      </c>
      <c r="F2050" s="399" t="s">
        <v>1346</v>
      </c>
      <c r="G2050" s="399"/>
      <c r="H2050" s="34" t="s">
        <v>122</v>
      </c>
      <c r="I2050" s="70">
        <v>1</v>
      </c>
      <c r="J2050" s="36">
        <v>14.66</v>
      </c>
      <c r="K2050" s="36">
        <v>14.66</v>
      </c>
    </row>
    <row r="2051" spans="2:11" ht="24" customHeight="1" x14ac:dyDescent="0.2">
      <c r="B2051" s="71" t="s">
        <v>852</v>
      </c>
      <c r="C2051" s="72" t="s">
        <v>1344</v>
      </c>
      <c r="D2051" s="71" t="s">
        <v>72</v>
      </c>
      <c r="E2051" s="71" t="s">
        <v>1345</v>
      </c>
      <c r="F2051" s="400" t="s">
        <v>855</v>
      </c>
      <c r="G2051" s="400"/>
      <c r="H2051" s="73" t="s">
        <v>866</v>
      </c>
      <c r="I2051" s="74">
        <v>0.221</v>
      </c>
      <c r="J2051" s="75">
        <v>16.25</v>
      </c>
      <c r="K2051" s="75">
        <v>3.59</v>
      </c>
    </row>
    <row r="2052" spans="2:11" ht="24" customHeight="1" x14ac:dyDescent="0.2">
      <c r="B2052" s="71" t="s">
        <v>852</v>
      </c>
      <c r="C2052" s="72" t="s">
        <v>917</v>
      </c>
      <c r="D2052" s="71" t="s">
        <v>72</v>
      </c>
      <c r="E2052" s="71" t="s">
        <v>918</v>
      </c>
      <c r="F2052" s="400" t="s">
        <v>855</v>
      </c>
      <c r="G2052" s="400"/>
      <c r="H2052" s="73" t="s">
        <v>866</v>
      </c>
      <c r="I2052" s="74">
        <v>0.221</v>
      </c>
      <c r="J2052" s="75">
        <v>21.08</v>
      </c>
      <c r="K2052" s="75">
        <v>4.6500000000000004</v>
      </c>
    </row>
    <row r="2053" spans="2:11" ht="24" customHeight="1" x14ac:dyDescent="0.2">
      <c r="B2053" s="80" t="s">
        <v>884</v>
      </c>
      <c r="C2053" s="81" t="s">
        <v>1512</v>
      </c>
      <c r="D2053" s="80" t="s">
        <v>72</v>
      </c>
      <c r="E2053" s="80" t="s">
        <v>1513</v>
      </c>
      <c r="F2053" s="401" t="s">
        <v>887</v>
      </c>
      <c r="G2053" s="401"/>
      <c r="H2053" s="82" t="s">
        <v>122</v>
      </c>
      <c r="I2053" s="83">
        <v>1.0169999999999999</v>
      </c>
      <c r="J2053" s="84">
        <v>6.32</v>
      </c>
      <c r="K2053" s="84">
        <v>6.42</v>
      </c>
    </row>
    <row r="2054" spans="2:11" x14ac:dyDescent="0.2">
      <c r="B2054" s="76"/>
      <c r="C2054" s="76"/>
      <c r="D2054" s="76"/>
      <c r="E2054" s="76"/>
      <c r="F2054" s="76" t="s">
        <v>858</v>
      </c>
      <c r="G2054" s="77">
        <v>2.8398791540785497</v>
      </c>
      <c r="H2054" s="76" t="s">
        <v>859</v>
      </c>
      <c r="I2054" s="77">
        <v>3.27</v>
      </c>
      <c r="J2054" s="76" t="s">
        <v>860</v>
      </c>
      <c r="K2054" s="77">
        <v>6.11</v>
      </c>
    </row>
    <row r="2055" spans="2:11" ht="30" customHeight="1" thickBot="1" x14ac:dyDescent="0.25">
      <c r="B2055" s="37"/>
      <c r="C2055" s="37"/>
      <c r="D2055" s="37"/>
      <c r="E2055" s="37"/>
      <c r="F2055" s="37"/>
      <c r="G2055" s="37"/>
      <c r="H2055" s="37" t="s">
        <v>861</v>
      </c>
      <c r="I2055" s="78">
        <v>1</v>
      </c>
      <c r="J2055" s="37" t="s">
        <v>862</v>
      </c>
      <c r="K2055" s="38">
        <v>14.66</v>
      </c>
    </row>
    <row r="2056" spans="2:11" ht="0.95" customHeight="1" thickTop="1" x14ac:dyDescent="0.2">
      <c r="B2056" s="79"/>
      <c r="C2056" s="79"/>
      <c r="D2056" s="79"/>
      <c r="E2056" s="79"/>
      <c r="F2056" s="79"/>
      <c r="G2056" s="79"/>
      <c r="H2056" s="79"/>
      <c r="I2056" s="79"/>
      <c r="J2056" s="79"/>
      <c r="K2056" s="79"/>
    </row>
    <row r="2057" spans="2:11" ht="18" customHeight="1" x14ac:dyDescent="0.2">
      <c r="B2057" s="27" t="s">
        <v>801</v>
      </c>
      <c r="C2057" s="29" t="s">
        <v>50</v>
      </c>
      <c r="D2057" s="27" t="s">
        <v>51</v>
      </c>
      <c r="E2057" s="27" t="s">
        <v>2</v>
      </c>
      <c r="F2057" s="398" t="s">
        <v>849</v>
      </c>
      <c r="G2057" s="398"/>
      <c r="H2057" s="28" t="s">
        <v>52</v>
      </c>
      <c r="I2057" s="29" t="s">
        <v>53</v>
      </c>
      <c r="J2057" s="29" t="s">
        <v>54</v>
      </c>
      <c r="K2057" s="29" t="s">
        <v>3</v>
      </c>
    </row>
    <row r="2058" spans="2:11" ht="48" customHeight="1" x14ac:dyDescent="0.2">
      <c r="B2058" s="33" t="s">
        <v>850</v>
      </c>
      <c r="C2058" s="35" t="s">
        <v>802</v>
      </c>
      <c r="D2058" s="33" t="s">
        <v>72</v>
      </c>
      <c r="E2058" s="33" t="s">
        <v>803</v>
      </c>
      <c r="F2058" s="399" t="s">
        <v>1139</v>
      </c>
      <c r="G2058" s="399"/>
      <c r="H2058" s="34" t="s">
        <v>122</v>
      </c>
      <c r="I2058" s="70">
        <v>1</v>
      </c>
      <c r="J2058" s="36">
        <v>5.58</v>
      </c>
      <c r="K2058" s="36">
        <v>5.58</v>
      </c>
    </row>
    <row r="2059" spans="2:11" ht="24" customHeight="1" x14ac:dyDescent="0.2">
      <c r="B2059" s="71" t="s">
        <v>852</v>
      </c>
      <c r="C2059" s="72" t="s">
        <v>1140</v>
      </c>
      <c r="D2059" s="71" t="s">
        <v>72</v>
      </c>
      <c r="E2059" s="71" t="s">
        <v>1141</v>
      </c>
      <c r="F2059" s="400" t="s">
        <v>855</v>
      </c>
      <c r="G2059" s="400"/>
      <c r="H2059" s="73" t="s">
        <v>866</v>
      </c>
      <c r="I2059" s="74">
        <v>0.02</v>
      </c>
      <c r="J2059" s="75">
        <v>15.2</v>
      </c>
      <c r="K2059" s="75">
        <v>0.3</v>
      </c>
    </row>
    <row r="2060" spans="2:11" ht="24" customHeight="1" x14ac:dyDescent="0.2">
      <c r="B2060" s="71" t="s">
        <v>852</v>
      </c>
      <c r="C2060" s="72" t="s">
        <v>1142</v>
      </c>
      <c r="D2060" s="71" t="s">
        <v>72</v>
      </c>
      <c r="E2060" s="71" t="s">
        <v>1143</v>
      </c>
      <c r="F2060" s="400" t="s">
        <v>855</v>
      </c>
      <c r="G2060" s="400"/>
      <c r="H2060" s="73" t="s">
        <v>866</v>
      </c>
      <c r="I2060" s="74">
        <v>0.14099999999999999</v>
      </c>
      <c r="J2060" s="75">
        <v>19.64</v>
      </c>
      <c r="K2060" s="75">
        <v>2.76</v>
      </c>
    </row>
    <row r="2061" spans="2:11" ht="24" customHeight="1" x14ac:dyDescent="0.2">
      <c r="B2061" s="80" t="s">
        <v>884</v>
      </c>
      <c r="C2061" s="81" t="s">
        <v>1514</v>
      </c>
      <c r="D2061" s="80" t="s">
        <v>72</v>
      </c>
      <c r="E2061" s="80" t="s">
        <v>1515</v>
      </c>
      <c r="F2061" s="401" t="s">
        <v>887</v>
      </c>
      <c r="G2061" s="401"/>
      <c r="H2061" s="82" t="s">
        <v>67</v>
      </c>
      <c r="I2061" s="83">
        <v>0.65</v>
      </c>
      <c r="J2061" s="84">
        <v>2.1</v>
      </c>
      <c r="K2061" s="84">
        <v>1.36</v>
      </c>
    </row>
    <row r="2062" spans="2:11" ht="36" customHeight="1" x14ac:dyDescent="0.2">
      <c r="B2062" s="80" t="s">
        <v>884</v>
      </c>
      <c r="C2062" s="81" t="s">
        <v>1516</v>
      </c>
      <c r="D2062" s="80" t="s">
        <v>72</v>
      </c>
      <c r="E2062" s="80" t="s">
        <v>1517</v>
      </c>
      <c r="F2062" s="401" t="s">
        <v>887</v>
      </c>
      <c r="G2062" s="401"/>
      <c r="H2062" s="82" t="s">
        <v>67</v>
      </c>
      <c r="I2062" s="83">
        <v>0.65</v>
      </c>
      <c r="J2062" s="84">
        <v>0.73</v>
      </c>
      <c r="K2062" s="84">
        <v>0.47</v>
      </c>
    </row>
    <row r="2063" spans="2:11" ht="24" customHeight="1" x14ac:dyDescent="0.2">
      <c r="B2063" s="80" t="s">
        <v>884</v>
      </c>
      <c r="C2063" s="81" t="s">
        <v>1518</v>
      </c>
      <c r="D2063" s="80" t="s">
        <v>72</v>
      </c>
      <c r="E2063" s="80" t="s">
        <v>1519</v>
      </c>
      <c r="F2063" s="401" t="s">
        <v>887</v>
      </c>
      <c r="G2063" s="401"/>
      <c r="H2063" s="82" t="s">
        <v>67</v>
      </c>
      <c r="I2063" s="83">
        <v>0.65</v>
      </c>
      <c r="J2063" s="84">
        <v>0.7</v>
      </c>
      <c r="K2063" s="84">
        <v>0.45</v>
      </c>
    </row>
    <row r="2064" spans="2:11" ht="24" customHeight="1" x14ac:dyDescent="0.2">
      <c r="B2064" s="80" t="s">
        <v>884</v>
      </c>
      <c r="C2064" s="81" t="s">
        <v>1520</v>
      </c>
      <c r="D2064" s="80" t="s">
        <v>72</v>
      </c>
      <c r="E2064" s="80" t="s">
        <v>1521</v>
      </c>
      <c r="F2064" s="401" t="s">
        <v>887</v>
      </c>
      <c r="G2064" s="401"/>
      <c r="H2064" s="82" t="s">
        <v>67</v>
      </c>
      <c r="I2064" s="83">
        <v>0.65</v>
      </c>
      <c r="J2064" s="84">
        <v>0.17</v>
      </c>
      <c r="K2064" s="84">
        <v>0.11</v>
      </c>
    </row>
    <row r="2065" spans="2:11" ht="24" customHeight="1" x14ac:dyDescent="0.2">
      <c r="B2065" s="80" t="s">
        <v>884</v>
      </c>
      <c r="C2065" s="81" t="s">
        <v>1522</v>
      </c>
      <c r="D2065" s="80" t="s">
        <v>72</v>
      </c>
      <c r="E2065" s="80" t="s">
        <v>1523</v>
      </c>
      <c r="F2065" s="401" t="s">
        <v>887</v>
      </c>
      <c r="G2065" s="401"/>
      <c r="H2065" s="82" t="s">
        <v>122</v>
      </c>
      <c r="I2065" s="83">
        <v>6.5000000000000002E-2</v>
      </c>
      <c r="J2065" s="84">
        <v>2</v>
      </c>
      <c r="K2065" s="84">
        <v>0.13</v>
      </c>
    </row>
    <row r="2066" spans="2:11" x14ac:dyDescent="0.2">
      <c r="B2066" s="76"/>
      <c r="C2066" s="76"/>
      <c r="D2066" s="76"/>
      <c r="E2066" s="76"/>
      <c r="F2066" s="76" t="s">
        <v>858</v>
      </c>
      <c r="G2066" s="77">
        <v>1.0922612131071345</v>
      </c>
      <c r="H2066" s="76" t="s">
        <v>859</v>
      </c>
      <c r="I2066" s="77">
        <v>1.26</v>
      </c>
      <c r="J2066" s="76" t="s">
        <v>860</v>
      </c>
      <c r="K2066" s="77">
        <v>2.35</v>
      </c>
    </row>
    <row r="2067" spans="2:11" ht="30" customHeight="1" thickBot="1" x14ac:dyDescent="0.25">
      <c r="B2067" s="37"/>
      <c r="C2067" s="37"/>
      <c r="D2067" s="37"/>
      <c r="E2067" s="37"/>
      <c r="F2067" s="37"/>
      <c r="G2067" s="37"/>
      <c r="H2067" s="37" t="s">
        <v>861</v>
      </c>
      <c r="I2067" s="78">
        <v>1</v>
      </c>
      <c r="J2067" s="37" t="s">
        <v>862</v>
      </c>
      <c r="K2067" s="38">
        <v>5.58</v>
      </c>
    </row>
    <row r="2068" spans="2:11" ht="0.95" customHeight="1" thickTop="1" x14ac:dyDescent="0.2">
      <c r="B2068" s="79"/>
      <c r="C2068" s="79"/>
      <c r="D2068" s="79"/>
      <c r="E2068" s="79"/>
      <c r="F2068" s="79"/>
      <c r="G2068" s="79"/>
      <c r="H2068" s="79"/>
      <c r="I2068" s="79"/>
      <c r="J2068" s="79"/>
      <c r="K2068" s="79"/>
    </row>
    <row r="2069" spans="2:11" ht="18" customHeight="1" x14ac:dyDescent="0.2">
      <c r="B2069" s="27" t="s">
        <v>804</v>
      </c>
      <c r="C2069" s="29" t="s">
        <v>50</v>
      </c>
      <c r="D2069" s="27" t="s">
        <v>51</v>
      </c>
      <c r="E2069" s="27" t="s">
        <v>2</v>
      </c>
      <c r="F2069" s="398" t="s">
        <v>849</v>
      </c>
      <c r="G2069" s="398"/>
      <c r="H2069" s="28" t="s">
        <v>52</v>
      </c>
      <c r="I2069" s="29" t="s">
        <v>53</v>
      </c>
      <c r="J2069" s="29" t="s">
        <v>54</v>
      </c>
      <c r="K2069" s="29" t="s">
        <v>3</v>
      </c>
    </row>
    <row r="2070" spans="2:11" ht="24" customHeight="1" x14ac:dyDescent="0.2">
      <c r="B2070" s="33" t="s">
        <v>850</v>
      </c>
      <c r="C2070" s="35" t="s">
        <v>805</v>
      </c>
      <c r="D2070" s="33" t="s">
        <v>59</v>
      </c>
      <c r="E2070" s="33" t="s">
        <v>806</v>
      </c>
      <c r="F2070" s="399">
        <v>90</v>
      </c>
      <c r="G2070" s="399"/>
      <c r="H2070" s="34" t="s">
        <v>807</v>
      </c>
      <c r="I2070" s="70">
        <v>1</v>
      </c>
      <c r="J2070" s="36">
        <v>69.34</v>
      </c>
      <c r="K2070" s="36">
        <v>69.34</v>
      </c>
    </row>
    <row r="2071" spans="2:11" ht="24" customHeight="1" x14ac:dyDescent="0.2">
      <c r="B2071" s="71" t="s">
        <v>852</v>
      </c>
      <c r="C2071" s="72" t="s">
        <v>1344</v>
      </c>
      <c r="D2071" s="71" t="s">
        <v>72</v>
      </c>
      <c r="E2071" s="71" t="s">
        <v>1345</v>
      </c>
      <c r="F2071" s="400" t="s">
        <v>855</v>
      </c>
      <c r="G2071" s="400"/>
      <c r="H2071" s="73" t="s">
        <v>866</v>
      </c>
      <c r="I2071" s="74">
        <v>1.5</v>
      </c>
      <c r="J2071" s="75">
        <v>16.25</v>
      </c>
      <c r="K2071" s="75">
        <v>24.37</v>
      </c>
    </row>
    <row r="2072" spans="2:11" ht="24" customHeight="1" x14ac:dyDescent="0.2">
      <c r="B2072" s="71" t="s">
        <v>852</v>
      </c>
      <c r="C2072" s="72" t="s">
        <v>917</v>
      </c>
      <c r="D2072" s="71" t="s">
        <v>72</v>
      </c>
      <c r="E2072" s="71" t="s">
        <v>918</v>
      </c>
      <c r="F2072" s="400" t="s">
        <v>855</v>
      </c>
      <c r="G2072" s="400"/>
      <c r="H2072" s="73" t="s">
        <v>866</v>
      </c>
      <c r="I2072" s="74">
        <v>1.5</v>
      </c>
      <c r="J2072" s="75">
        <v>21.08</v>
      </c>
      <c r="K2072" s="75">
        <v>31.62</v>
      </c>
    </row>
    <row r="2073" spans="2:11" ht="24" customHeight="1" x14ac:dyDescent="0.2">
      <c r="B2073" s="80" t="s">
        <v>884</v>
      </c>
      <c r="C2073" s="81" t="s">
        <v>1524</v>
      </c>
      <c r="D2073" s="80" t="s">
        <v>1313</v>
      </c>
      <c r="E2073" s="80" t="s">
        <v>1525</v>
      </c>
      <c r="F2073" s="401" t="s">
        <v>887</v>
      </c>
      <c r="G2073" s="401"/>
      <c r="H2073" s="82" t="s">
        <v>1315</v>
      </c>
      <c r="I2073" s="83">
        <v>1</v>
      </c>
      <c r="J2073" s="84">
        <v>13.35</v>
      </c>
      <c r="K2073" s="84">
        <v>13.35</v>
      </c>
    </row>
    <row r="2074" spans="2:11" x14ac:dyDescent="0.2">
      <c r="B2074" s="76"/>
      <c r="C2074" s="76"/>
      <c r="D2074" s="76"/>
      <c r="E2074" s="76"/>
      <c r="F2074" s="76" t="s">
        <v>858</v>
      </c>
      <c r="G2074" s="77">
        <v>19.316755751801068</v>
      </c>
      <c r="H2074" s="76" t="s">
        <v>859</v>
      </c>
      <c r="I2074" s="77">
        <v>22.24</v>
      </c>
      <c r="J2074" s="76" t="s">
        <v>860</v>
      </c>
      <c r="K2074" s="77">
        <v>41.56</v>
      </c>
    </row>
    <row r="2075" spans="2:11" ht="30" customHeight="1" thickBot="1" x14ac:dyDescent="0.25">
      <c r="B2075" s="37"/>
      <c r="C2075" s="37"/>
      <c r="D2075" s="37"/>
      <c r="E2075" s="37"/>
      <c r="F2075" s="37"/>
      <c r="G2075" s="37"/>
      <c r="H2075" s="37" t="s">
        <v>861</v>
      </c>
      <c r="I2075" s="78">
        <v>9</v>
      </c>
      <c r="J2075" s="37" t="s">
        <v>862</v>
      </c>
      <c r="K2075" s="38">
        <v>624.05999999999995</v>
      </c>
    </row>
    <row r="2076" spans="2:11" ht="0.95" customHeight="1" thickTop="1" x14ac:dyDescent="0.2">
      <c r="B2076" s="79"/>
      <c r="C2076" s="79"/>
      <c r="D2076" s="79"/>
      <c r="E2076" s="79"/>
      <c r="F2076" s="79"/>
      <c r="G2076" s="79"/>
      <c r="H2076" s="79"/>
      <c r="I2076" s="79"/>
      <c r="J2076" s="79"/>
      <c r="K2076" s="79"/>
    </row>
    <row r="2077" spans="2:11" ht="18" customHeight="1" x14ac:dyDescent="0.2">
      <c r="B2077" s="27" t="s">
        <v>808</v>
      </c>
      <c r="C2077" s="29" t="s">
        <v>50</v>
      </c>
      <c r="D2077" s="27" t="s">
        <v>51</v>
      </c>
      <c r="E2077" s="27" t="s">
        <v>2</v>
      </c>
      <c r="F2077" s="398" t="s">
        <v>849</v>
      </c>
      <c r="G2077" s="398"/>
      <c r="H2077" s="28" t="s">
        <v>52</v>
      </c>
      <c r="I2077" s="29" t="s">
        <v>53</v>
      </c>
      <c r="J2077" s="29" t="s">
        <v>54</v>
      </c>
      <c r="K2077" s="29" t="s">
        <v>3</v>
      </c>
    </row>
    <row r="2078" spans="2:11" ht="24" customHeight="1" x14ac:dyDescent="0.2">
      <c r="B2078" s="33" t="s">
        <v>850</v>
      </c>
      <c r="C2078" s="35" t="s">
        <v>809</v>
      </c>
      <c r="D2078" s="33" t="s">
        <v>72</v>
      </c>
      <c r="E2078" s="33" t="s">
        <v>810</v>
      </c>
      <c r="F2078" s="399" t="s">
        <v>1346</v>
      </c>
      <c r="G2078" s="399"/>
      <c r="H2078" s="34" t="s">
        <v>67</v>
      </c>
      <c r="I2078" s="70">
        <v>1</v>
      </c>
      <c r="J2078" s="36">
        <v>54.88</v>
      </c>
      <c r="K2078" s="36">
        <v>54.88</v>
      </c>
    </row>
    <row r="2079" spans="2:11" ht="24" customHeight="1" x14ac:dyDescent="0.2">
      <c r="B2079" s="71" t="s">
        <v>852</v>
      </c>
      <c r="C2079" s="72" t="s">
        <v>1344</v>
      </c>
      <c r="D2079" s="71" t="s">
        <v>72</v>
      </c>
      <c r="E2079" s="71" t="s">
        <v>1345</v>
      </c>
      <c r="F2079" s="400" t="s">
        <v>855</v>
      </c>
      <c r="G2079" s="400"/>
      <c r="H2079" s="73" t="s">
        <v>866</v>
      </c>
      <c r="I2079" s="74">
        <v>0.25309999999999999</v>
      </c>
      <c r="J2079" s="75">
        <v>16.25</v>
      </c>
      <c r="K2079" s="75">
        <v>4.1100000000000003</v>
      </c>
    </row>
    <row r="2080" spans="2:11" ht="24" customHeight="1" x14ac:dyDescent="0.2">
      <c r="B2080" s="71" t="s">
        <v>852</v>
      </c>
      <c r="C2080" s="72" t="s">
        <v>917</v>
      </c>
      <c r="D2080" s="71" t="s">
        <v>72</v>
      </c>
      <c r="E2080" s="71" t="s">
        <v>918</v>
      </c>
      <c r="F2080" s="400" t="s">
        <v>855</v>
      </c>
      <c r="G2080" s="400"/>
      <c r="H2080" s="73" t="s">
        <v>866</v>
      </c>
      <c r="I2080" s="74">
        <v>0.25309999999999999</v>
      </c>
      <c r="J2080" s="75">
        <v>21.08</v>
      </c>
      <c r="K2080" s="75">
        <v>5.33</v>
      </c>
    </row>
    <row r="2081" spans="2:11" ht="36" customHeight="1" x14ac:dyDescent="0.2">
      <c r="B2081" s="80" t="s">
        <v>884</v>
      </c>
      <c r="C2081" s="81" t="s">
        <v>1526</v>
      </c>
      <c r="D2081" s="80" t="s">
        <v>72</v>
      </c>
      <c r="E2081" s="80" t="s">
        <v>1527</v>
      </c>
      <c r="F2081" s="401" t="s">
        <v>887</v>
      </c>
      <c r="G2081" s="401"/>
      <c r="H2081" s="82" t="s">
        <v>67</v>
      </c>
      <c r="I2081" s="83">
        <v>1</v>
      </c>
      <c r="J2081" s="84">
        <v>45.44</v>
      </c>
      <c r="K2081" s="84">
        <v>45.44</v>
      </c>
    </row>
    <row r="2082" spans="2:11" x14ac:dyDescent="0.2">
      <c r="B2082" s="76"/>
      <c r="C2082" s="76"/>
      <c r="D2082" s="76"/>
      <c r="E2082" s="76"/>
      <c r="F2082" s="76" t="s">
        <v>858</v>
      </c>
      <c r="G2082" s="77">
        <v>3.2535440390425285</v>
      </c>
      <c r="H2082" s="76" t="s">
        <v>859</v>
      </c>
      <c r="I2082" s="77">
        <v>3.75</v>
      </c>
      <c r="J2082" s="76" t="s">
        <v>860</v>
      </c>
      <c r="K2082" s="77">
        <v>7</v>
      </c>
    </row>
    <row r="2083" spans="2:11" ht="30" customHeight="1" thickBot="1" x14ac:dyDescent="0.25">
      <c r="B2083" s="37"/>
      <c r="C2083" s="37"/>
      <c r="D2083" s="37"/>
      <c r="E2083" s="37"/>
      <c r="F2083" s="37"/>
      <c r="G2083" s="37"/>
      <c r="H2083" s="37" t="s">
        <v>861</v>
      </c>
      <c r="I2083" s="78">
        <v>13</v>
      </c>
      <c r="J2083" s="37" t="s">
        <v>862</v>
      </c>
      <c r="K2083" s="38">
        <v>713.44</v>
      </c>
    </row>
    <row r="2084" spans="2:11" ht="0.95" customHeight="1" thickTop="1" x14ac:dyDescent="0.2">
      <c r="B2084" s="79"/>
      <c r="C2084" s="79"/>
      <c r="D2084" s="79"/>
      <c r="E2084" s="79"/>
      <c r="F2084" s="79"/>
      <c r="G2084" s="79"/>
      <c r="H2084" s="79"/>
      <c r="I2084" s="79"/>
      <c r="J2084" s="79"/>
      <c r="K2084" s="79"/>
    </row>
    <row r="2085" spans="2:11" ht="18" customHeight="1" x14ac:dyDescent="0.2">
      <c r="B2085" s="27" t="s">
        <v>811</v>
      </c>
      <c r="C2085" s="29" t="s">
        <v>50</v>
      </c>
      <c r="D2085" s="27" t="s">
        <v>51</v>
      </c>
      <c r="E2085" s="27" t="s">
        <v>2</v>
      </c>
      <c r="F2085" s="398" t="s">
        <v>849</v>
      </c>
      <c r="G2085" s="398"/>
      <c r="H2085" s="28" t="s">
        <v>52</v>
      </c>
      <c r="I2085" s="29" t="s">
        <v>53</v>
      </c>
      <c r="J2085" s="29" t="s">
        <v>54</v>
      </c>
      <c r="K2085" s="29" t="s">
        <v>3</v>
      </c>
    </row>
    <row r="2086" spans="2:11" ht="24" customHeight="1" x14ac:dyDescent="0.2">
      <c r="B2086" s="33" t="s">
        <v>850</v>
      </c>
      <c r="C2086" s="35" t="s">
        <v>812</v>
      </c>
      <c r="D2086" s="33" t="s">
        <v>59</v>
      </c>
      <c r="E2086" s="33" t="s">
        <v>813</v>
      </c>
      <c r="F2086" s="399">
        <v>78</v>
      </c>
      <c r="G2086" s="399"/>
      <c r="H2086" s="34" t="s">
        <v>67</v>
      </c>
      <c r="I2086" s="70">
        <v>1</v>
      </c>
      <c r="J2086" s="36">
        <v>33.1</v>
      </c>
      <c r="K2086" s="36">
        <v>33.1</v>
      </c>
    </row>
    <row r="2087" spans="2:11" ht="24" customHeight="1" x14ac:dyDescent="0.2">
      <c r="B2087" s="71" t="s">
        <v>852</v>
      </c>
      <c r="C2087" s="72" t="s">
        <v>917</v>
      </c>
      <c r="D2087" s="71" t="s">
        <v>72</v>
      </c>
      <c r="E2087" s="71" t="s">
        <v>918</v>
      </c>
      <c r="F2087" s="400" t="s">
        <v>855</v>
      </c>
      <c r="G2087" s="400"/>
      <c r="H2087" s="73" t="s">
        <v>866</v>
      </c>
      <c r="I2087" s="74">
        <v>0.61699999999999999</v>
      </c>
      <c r="J2087" s="75">
        <v>21.08</v>
      </c>
      <c r="K2087" s="75">
        <v>13</v>
      </c>
    </row>
    <row r="2088" spans="2:11" ht="24" customHeight="1" x14ac:dyDescent="0.2">
      <c r="B2088" s="71" t="s">
        <v>852</v>
      </c>
      <c r="C2088" s="72" t="s">
        <v>1344</v>
      </c>
      <c r="D2088" s="71" t="s">
        <v>72</v>
      </c>
      <c r="E2088" s="71" t="s">
        <v>1345</v>
      </c>
      <c r="F2088" s="400" t="s">
        <v>855</v>
      </c>
      <c r="G2088" s="400"/>
      <c r="H2088" s="73" t="s">
        <v>866</v>
      </c>
      <c r="I2088" s="74">
        <v>0.61699999999999999</v>
      </c>
      <c r="J2088" s="75">
        <v>16.25</v>
      </c>
      <c r="K2088" s="75">
        <v>10.02</v>
      </c>
    </row>
    <row r="2089" spans="2:11" ht="24" customHeight="1" x14ac:dyDescent="0.2">
      <c r="B2089" s="80" t="s">
        <v>884</v>
      </c>
      <c r="C2089" s="81" t="s">
        <v>1528</v>
      </c>
      <c r="D2089" s="80" t="s">
        <v>618</v>
      </c>
      <c r="E2089" s="80" t="s">
        <v>1529</v>
      </c>
      <c r="F2089" s="401" t="s">
        <v>887</v>
      </c>
      <c r="G2089" s="401"/>
      <c r="H2089" s="82" t="s">
        <v>175</v>
      </c>
      <c r="I2089" s="83">
        <v>0.08</v>
      </c>
      <c r="J2089" s="84">
        <v>126</v>
      </c>
      <c r="K2089" s="84">
        <v>10.08</v>
      </c>
    </row>
    <row r="2090" spans="2:11" x14ac:dyDescent="0.2">
      <c r="B2090" s="76"/>
      <c r="C2090" s="76"/>
      <c r="D2090" s="76"/>
      <c r="E2090" s="76"/>
      <c r="F2090" s="76" t="s">
        <v>858</v>
      </c>
      <c r="G2090" s="77">
        <v>7.9386474552637694</v>
      </c>
      <c r="H2090" s="76" t="s">
        <v>859</v>
      </c>
      <c r="I2090" s="77">
        <v>9.14</v>
      </c>
      <c r="J2090" s="76" t="s">
        <v>860</v>
      </c>
      <c r="K2090" s="77">
        <v>17.079999999999998</v>
      </c>
    </row>
    <row r="2091" spans="2:11" ht="30" customHeight="1" thickBot="1" x14ac:dyDescent="0.25">
      <c r="B2091" s="37"/>
      <c r="C2091" s="37"/>
      <c r="D2091" s="37"/>
      <c r="E2091" s="37"/>
      <c r="F2091" s="37"/>
      <c r="G2091" s="37"/>
      <c r="H2091" s="37" t="s">
        <v>861</v>
      </c>
      <c r="I2091" s="78">
        <v>13</v>
      </c>
      <c r="J2091" s="37" t="s">
        <v>862</v>
      </c>
      <c r="K2091" s="38">
        <v>430.3</v>
      </c>
    </row>
    <row r="2092" spans="2:11" ht="0.95" customHeight="1" thickTop="1" x14ac:dyDescent="0.2">
      <c r="B2092" s="79"/>
      <c r="C2092" s="79"/>
      <c r="D2092" s="79"/>
      <c r="E2092" s="79"/>
      <c r="F2092" s="79"/>
      <c r="G2092" s="79"/>
      <c r="H2092" s="79"/>
      <c r="I2092" s="79"/>
      <c r="J2092" s="79"/>
      <c r="K2092" s="79"/>
    </row>
    <row r="2093" spans="2:11" ht="18" customHeight="1" x14ac:dyDescent="0.2">
      <c r="B2093" s="27" t="s">
        <v>814</v>
      </c>
      <c r="C2093" s="29" t="s">
        <v>50</v>
      </c>
      <c r="D2093" s="27" t="s">
        <v>51</v>
      </c>
      <c r="E2093" s="27" t="s">
        <v>2</v>
      </c>
      <c r="F2093" s="398" t="s">
        <v>849</v>
      </c>
      <c r="G2093" s="398"/>
      <c r="H2093" s="28" t="s">
        <v>52</v>
      </c>
      <c r="I2093" s="29" t="s">
        <v>53</v>
      </c>
      <c r="J2093" s="29" t="s">
        <v>54</v>
      </c>
      <c r="K2093" s="29" t="s">
        <v>3</v>
      </c>
    </row>
    <row r="2094" spans="2:11" ht="24" customHeight="1" x14ac:dyDescent="0.2">
      <c r="B2094" s="33" t="s">
        <v>850</v>
      </c>
      <c r="C2094" s="35" t="s">
        <v>815</v>
      </c>
      <c r="D2094" s="33" t="s">
        <v>59</v>
      </c>
      <c r="E2094" s="33" t="s">
        <v>816</v>
      </c>
      <c r="F2094" s="399" t="s">
        <v>1530</v>
      </c>
      <c r="G2094" s="399"/>
      <c r="H2094" s="34" t="s">
        <v>67</v>
      </c>
      <c r="I2094" s="70">
        <v>1</v>
      </c>
      <c r="J2094" s="36">
        <v>10.039999999999999</v>
      </c>
      <c r="K2094" s="36">
        <v>10.039999999999999</v>
      </c>
    </row>
    <row r="2095" spans="2:11" ht="24" customHeight="1" x14ac:dyDescent="0.2">
      <c r="B2095" s="71" t="s">
        <v>852</v>
      </c>
      <c r="C2095" s="72" t="s">
        <v>1344</v>
      </c>
      <c r="D2095" s="71" t="s">
        <v>72</v>
      </c>
      <c r="E2095" s="71" t="s">
        <v>1345</v>
      </c>
      <c r="F2095" s="400" t="s">
        <v>855</v>
      </c>
      <c r="G2095" s="400"/>
      <c r="H2095" s="73" t="s">
        <v>866</v>
      </c>
      <c r="I2095" s="74">
        <v>0.15</v>
      </c>
      <c r="J2095" s="75">
        <v>16.25</v>
      </c>
      <c r="K2095" s="75">
        <v>2.4300000000000002</v>
      </c>
    </row>
    <row r="2096" spans="2:11" ht="24" customHeight="1" x14ac:dyDescent="0.2">
      <c r="B2096" s="71" t="s">
        <v>852</v>
      </c>
      <c r="C2096" s="72" t="s">
        <v>917</v>
      </c>
      <c r="D2096" s="71" t="s">
        <v>72</v>
      </c>
      <c r="E2096" s="71" t="s">
        <v>918</v>
      </c>
      <c r="F2096" s="400" t="s">
        <v>855</v>
      </c>
      <c r="G2096" s="400"/>
      <c r="H2096" s="73" t="s">
        <v>866</v>
      </c>
      <c r="I2096" s="74">
        <v>0.15</v>
      </c>
      <c r="J2096" s="75">
        <v>21.08</v>
      </c>
      <c r="K2096" s="75">
        <v>3.16</v>
      </c>
    </row>
    <row r="2097" spans="2:11" ht="24" customHeight="1" x14ac:dyDescent="0.2">
      <c r="B2097" s="80" t="s">
        <v>884</v>
      </c>
      <c r="C2097" s="81" t="s">
        <v>1531</v>
      </c>
      <c r="D2097" s="80" t="s">
        <v>1530</v>
      </c>
      <c r="E2097" s="80" t="s">
        <v>1532</v>
      </c>
      <c r="F2097" s="401" t="s">
        <v>887</v>
      </c>
      <c r="G2097" s="401"/>
      <c r="H2097" s="82" t="s">
        <v>67</v>
      </c>
      <c r="I2097" s="83">
        <v>1</v>
      </c>
      <c r="J2097" s="84">
        <v>4.45</v>
      </c>
      <c r="K2097" s="84">
        <v>4.45</v>
      </c>
    </row>
    <row r="2098" spans="2:11" x14ac:dyDescent="0.2">
      <c r="B2098" s="76"/>
      <c r="C2098" s="76"/>
      <c r="D2098" s="76"/>
      <c r="E2098" s="76"/>
      <c r="F2098" s="76" t="s">
        <v>858</v>
      </c>
      <c r="G2098" s="77">
        <v>1.9288868231466418</v>
      </c>
      <c r="H2098" s="76" t="s">
        <v>859</v>
      </c>
      <c r="I2098" s="77">
        <v>2.2200000000000002</v>
      </c>
      <c r="J2098" s="76" t="s">
        <v>860</v>
      </c>
      <c r="K2098" s="77">
        <v>4.1500000000000004</v>
      </c>
    </row>
    <row r="2099" spans="2:11" ht="30" customHeight="1" thickBot="1" x14ac:dyDescent="0.25">
      <c r="B2099" s="37"/>
      <c r="C2099" s="37"/>
      <c r="D2099" s="37"/>
      <c r="E2099" s="37"/>
      <c r="F2099" s="37"/>
      <c r="G2099" s="37"/>
      <c r="H2099" s="37" t="s">
        <v>861</v>
      </c>
      <c r="I2099" s="78">
        <v>20</v>
      </c>
      <c r="J2099" s="37" t="s">
        <v>862</v>
      </c>
      <c r="K2099" s="38">
        <v>200.8</v>
      </c>
    </row>
    <row r="2100" spans="2:11" ht="0.95" customHeight="1" thickTop="1" x14ac:dyDescent="0.2">
      <c r="B2100" s="79"/>
      <c r="C2100" s="79"/>
      <c r="D2100" s="79"/>
      <c r="E2100" s="79"/>
      <c r="F2100" s="79"/>
      <c r="G2100" s="79"/>
      <c r="H2100" s="79"/>
      <c r="I2100" s="79"/>
      <c r="J2100" s="79"/>
      <c r="K2100" s="79"/>
    </row>
    <row r="2101" spans="2:11" ht="18" customHeight="1" x14ac:dyDescent="0.2">
      <c r="B2101" s="27" t="s">
        <v>817</v>
      </c>
      <c r="C2101" s="29" t="s">
        <v>50</v>
      </c>
      <c r="D2101" s="27" t="s">
        <v>51</v>
      </c>
      <c r="E2101" s="27" t="s">
        <v>2</v>
      </c>
      <c r="F2101" s="398" t="s">
        <v>849</v>
      </c>
      <c r="G2101" s="398"/>
      <c r="H2101" s="28" t="s">
        <v>52</v>
      </c>
      <c r="I2101" s="29" t="s">
        <v>53</v>
      </c>
      <c r="J2101" s="29" t="s">
        <v>54</v>
      </c>
      <c r="K2101" s="29" t="s">
        <v>3</v>
      </c>
    </row>
    <row r="2102" spans="2:11" ht="24" customHeight="1" x14ac:dyDescent="0.2">
      <c r="B2102" s="33" t="s">
        <v>850</v>
      </c>
      <c r="C2102" s="35" t="s">
        <v>818</v>
      </c>
      <c r="D2102" s="33" t="s">
        <v>59</v>
      </c>
      <c r="E2102" s="33" t="s">
        <v>819</v>
      </c>
      <c r="F2102" s="399">
        <v>42.01</v>
      </c>
      <c r="G2102" s="399"/>
      <c r="H2102" s="34" t="s">
        <v>807</v>
      </c>
      <c r="I2102" s="70">
        <v>1</v>
      </c>
      <c r="J2102" s="36">
        <v>15.21</v>
      </c>
      <c r="K2102" s="36">
        <v>15.21</v>
      </c>
    </row>
    <row r="2103" spans="2:11" ht="24" customHeight="1" x14ac:dyDescent="0.2">
      <c r="B2103" s="71" t="s">
        <v>852</v>
      </c>
      <c r="C2103" s="72" t="s">
        <v>1344</v>
      </c>
      <c r="D2103" s="71" t="s">
        <v>72</v>
      </c>
      <c r="E2103" s="71" t="s">
        <v>1345</v>
      </c>
      <c r="F2103" s="400" t="s">
        <v>855</v>
      </c>
      <c r="G2103" s="400"/>
      <c r="H2103" s="73" t="s">
        <v>866</v>
      </c>
      <c r="I2103" s="74">
        <v>0.15</v>
      </c>
      <c r="J2103" s="75">
        <v>16.25</v>
      </c>
      <c r="K2103" s="75">
        <v>2.4300000000000002</v>
      </c>
    </row>
    <row r="2104" spans="2:11" ht="24" customHeight="1" x14ac:dyDescent="0.2">
      <c r="B2104" s="71" t="s">
        <v>852</v>
      </c>
      <c r="C2104" s="72" t="s">
        <v>917</v>
      </c>
      <c r="D2104" s="71" t="s">
        <v>72</v>
      </c>
      <c r="E2104" s="71" t="s">
        <v>918</v>
      </c>
      <c r="F2104" s="400" t="s">
        <v>855</v>
      </c>
      <c r="G2104" s="400"/>
      <c r="H2104" s="73" t="s">
        <v>866</v>
      </c>
      <c r="I2104" s="74">
        <v>0.15</v>
      </c>
      <c r="J2104" s="75">
        <v>21.08</v>
      </c>
      <c r="K2104" s="75">
        <v>3.16</v>
      </c>
    </row>
    <row r="2105" spans="2:11" ht="48" customHeight="1" x14ac:dyDescent="0.2">
      <c r="B2105" s="80" t="s">
        <v>884</v>
      </c>
      <c r="C2105" s="81" t="s">
        <v>1533</v>
      </c>
      <c r="D2105" s="80" t="s">
        <v>1319</v>
      </c>
      <c r="E2105" s="80" t="s">
        <v>1534</v>
      </c>
      <c r="F2105" s="401" t="s">
        <v>887</v>
      </c>
      <c r="G2105" s="401"/>
      <c r="H2105" s="82" t="s">
        <v>807</v>
      </c>
      <c r="I2105" s="83">
        <v>1</v>
      </c>
      <c r="J2105" s="84">
        <v>9.6199999999999992</v>
      </c>
      <c r="K2105" s="84">
        <v>9.6199999999999992</v>
      </c>
    </row>
    <row r="2106" spans="2:11" x14ac:dyDescent="0.2">
      <c r="B2106" s="76"/>
      <c r="C2106" s="76"/>
      <c r="D2106" s="76"/>
      <c r="E2106" s="76"/>
      <c r="F2106" s="76" t="s">
        <v>858</v>
      </c>
      <c r="G2106" s="77">
        <v>1.9288868231466418</v>
      </c>
      <c r="H2106" s="76" t="s">
        <v>859</v>
      </c>
      <c r="I2106" s="77">
        <v>2.2200000000000002</v>
      </c>
      <c r="J2106" s="76" t="s">
        <v>860</v>
      </c>
      <c r="K2106" s="77">
        <v>4.1500000000000004</v>
      </c>
    </row>
    <row r="2107" spans="2:11" ht="30" customHeight="1" thickBot="1" x14ac:dyDescent="0.25">
      <c r="B2107" s="37"/>
      <c r="C2107" s="37"/>
      <c r="D2107" s="37"/>
      <c r="E2107" s="37"/>
      <c r="F2107" s="37"/>
      <c r="G2107" s="37"/>
      <c r="H2107" s="37" t="s">
        <v>861</v>
      </c>
      <c r="I2107" s="78">
        <v>20</v>
      </c>
      <c r="J2107" s="37" t="s">
        <v>862</v>
      </c>
      <c r="K2107" s="38">
        <v>304.2</v>
      </c>
    </row>
    <row r="2108" spans="2:11" ht="0.95" customHeight="1" thickTop="1" x14ac:dyDescent="0.2">
      <c r="B2108" s="79"/>
      <c r="C2108" s="79"/>
      <c r="D2108" s="79"/>
      <c r="E2108" s="79"/>
      <c r="F2108" s="79"/>
      <c r="G2108" s="79"/>
      <c r="H2108" s="79"/>
      <c r="I2108" s="79"/>
      <c r="J2108" s="79"/>
      <c r="K2108" s="79"/>
    </row>
    <row r="2109" spans="2:11" ht="24" customHeight="1" x14ac:dyDescent="0.2">
      <c r="B2109" s="30" t="s">
        <v>32</v>
      </c>
      <c r="C2109" s="30"/>
      <c r="D2109" s="30"/>
      <c r="E2109" s="30" t="s">
        <v>33</v>
      </c>
      <c r="F2109" s="30"/>
      <c r="G2109" s="397"/>
      <c r="H2109" s="397"/>
      <c r="I2109" s="31"/>
      <c r="J2109" s="30"/>
      <c r="K2109" s="32"/>
    </row>
    <row r="2110" spans="2:11" ht="18" customHeight="1" x14ac:dyDescent="0.2">
      <c r="B2110" s="27" t="s">
        <v>820</v>
      </c>
      <c r="C2110" s="29" t="s">
        <v>50</v>
      </c>
      <c r="D2110" s="27" t="s">
        <v>51</v>
      </c>
      <c r="E2110" s="27" t="s">
        <v>2</v>
      </c>
      <c r="F2110" s="398" t="s">
        <v>849</v>
      </c>
      <c r="G2110" s="398"/>
      <c r="H2110" s="28" t="s">
        <v>52</v>
      </c>
      <c r="I2110" s="29" t="s">
        <v>53</v>
      </c>
      <c r="J2110" s="29" t="s">
        <v>54</v>
      </c>
      <c r="K2110" s="29" t="s">
        <v>3</v>
      </c>
    </row>
    <row r="2111" spans="2:11" ht="24" customHeight="1" x14ac:dyDescent="0.2">
      <c r="B2111" s="33" t="s">
        <v>850</v>
      </c>
      <c r="C2111" s="35" t="s">
        <v>821</v>
      </c>
      <c r="D2111" s="33" t="s">
        <v>72</v>
      </c>
      <c r="E2111" s="33" t="s">
        <v>822</v>
      </c>
      <c r="F2111" s="399" t="s">
        <v>855</v>
      </c>
      <c r="G2111" s="399"/>
      <c r="H2111" s="34" t="s">
        <v>74</v>
      </c>
      <c r="I2111" s="70">
        <v>1</v>
      </c>
      <c r="J2111" s="36">
        <v>2.61</v>
      </c>
      <c r="K2111" s="36">
        <v>2.61</v>
      </c>
    </row>
    <row r="2112" spans="2:11" ht="24" customHeight="1" x14ac:dyDescent="0.2">
      <c r="B2112" s="71" t="s">
        <v>852</v>
      </c>
      <c r="C2112" s="72" t="s">
        <v>896</v>
      </c>
      <c r="D2112" s="71" t="s">
        <v>72</v>
      </c>
      <c r="E2112" s="71" t="s">
        <v>897</v>
      </c>
      <c r="F2112" s="400" t="s">
        <v>855</v>
      </c>
      <c r="G2112" s="400"/>
      <c r="H2112" s="73" t="s">
        <v>866</v>
      </c>
      <c r="I2112" s="74">
        <v>0.14000000000000001</v>
      </c>
      <c r="J2112" s="75">
        <v>16.940000000000001</v>
      </c>
      <c r="K2112" s="75">
        <v>2.37</v>
      </c>
    </row>
    <row r="2113" spans="2:11" ht="24" customHeight="1" x14ac:dyDescent="0.2">
      <c r="B2113" s="80" t="s">
        <v>884</v>
      </c>
      <c r="C2113" s="81" t="s">
        <v>1535</v>
      </c>
      <c r="D2113" s="80" t="s">
        <v>72</v>
      </c>
      <c r="E2113" s="80" t="s">
        <v>1536</v>
      </c>
      <c r="F2113" s="401" t="s">
        <v>887</v>
      </c>
      <c r="G2113" s="401"/>
      <c r="H2113" s="82" t="s">
        <v>934</v>
      </c>
      <c r="I2113" s="83">
        <v>0.05</v>
      </c>
      <c r="J2113" s="84">
        <v>4.8099999999999996</v>
      </c>
      <c r="K2113" s="84">
        <v>0.24</v>
      </c>
    </row>
    <row r="2114" spans="2:11" x14ac:dyDescent="0.2">
      <c r="B2114" s="76"/>
      <c r="C2114" s="76"/>
      <c r="D2114" s="76"/>
      <c r="E2114" s="76"/>
      <c r="F2114" s="76" t="s">
        <v>858</v>
      </c>
      <c r="G2114" s="77">
        <v>0.79014640948175696</v>
      </c>
      <c r="H2114" s="76" t="s">
        <v>859</v>
      </c>
      <c r="I2114" s="77">
        <v>0.91</v>
      </c>
      <c r="J2114" s="76" t="s">
        <v>860</v>
      </c>
      <c r="K2114" s="77">
        <v>1.7</v>
      </c>
    </row>
    <row r="2115" spans="2:11" ht="30" customHeight="1" thickBot="1" x14ac:dyDescent="0.25">
      <c r="B2115" s="37"/>
      <c r="C2115" s="37"/>
      <c r="D2115" s="37"/>
      <c r="E2115" s="37"/>
      <c r="F2115" s="37"/>
      <c r="G2115" s="37"/>
      <c r="H2115" s="37" t="s">
        <v>861</v>
      </c>
      <c r="I2115" s="78">
        <v>311.89999999999998</v>
      </c>
      <c r="J2115" s="37" t="s">
        <v>862</v>
      </c>
      <c r="K2115" s="38">
        <v>814.05</v>
      </c>
    </row>
    <row r="2116" spans="2:11" ht="0.95" customHeight="1" thickTop="1" x14ac:dyDescent="0.2">
      <c r="B2116" s="79"/>
      <c r="C2116" s="79"/>
      <c r="D2116" s="79"/>
      <c r="E2116" s="79"/>
      <c r="F2116" s="79"/>
      <c r="G2116" s="79"/>
      <c r="H2116" s="79"/>
      <c r="I2116" s="79"/>
      <c r="J2116" s="79"/>
      <c r="K2116" s="79"/>
    </row>
  </sheetData>
  <mergeCells count="1455">
    <mergeCell ref="G27:H27"/>
    <mergeCell ref="F28:G28"/>
    <mergeCell ref="F29:G29"/>
    <mergeCell ref="F30:G30"/>
    <mergeCell ref="F31:G31"/>
    <mergeCell ref="F32:G32"/>
    <mergeCell ref="F15:G15"/>
    <mergeCell ref="G19:H19"/>
    <mergeCell ref="F20:G20"/>
    <mergeCell ref="F21:G21"/>
    <mergeCell ref="F22:G22"/>
    <mergeCell ref="F23:G23"/>
    <mergeCell ref="B9:K9"/>
    <mergeCell ref="G10:H10"/>
    <mergeCell ref="G11:H11"/>
    <mergeCell ref="F12:G12"/>
    <mergeCell ref="F13:G13"/>
    <mergeCell ref="F14:G14"/>
    <mergeCell ref="F48:G48"/>
    <mergeCell ref="F49:G49"/>
    <mergeCell ref="F50:G50"/>
    <mergeCell ref="F54:G54"/>
    <mergeCell ref="F55:G55"/>
    <mergeCell ref="F56:G56"/>
    <mergeCell ref="F42:G42"/>
    <mergeCell ref="F43:G43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78:G78"/>
    <mergeCell ref="F79:G79"/>
    <mergeCell ref="F80:G80"/>
    <mergeCell ref="F81:G81"/>
    <mergeCell ref="F85:G85"/>
    <mergeCell ref="F86:G86"/>
    <mergeCell ref="F66:G66"/>
    <mergeCell ref="F70:G70"/>
    <mergeCell ref="F71:G71"/>
    <mergeCell ref="F72:G72"/>
    <mergeCell ref="F73:G73"/>
    <mergeCell ref="G77:H77"/>
    <mergeCell ref="G60:H60"/>
    <mergeCell ref="G61:H61"/>
    <mergeCell ref="G62:H62"/>
    <mergeCell ref="F63:G63"/>
    <mergeCell ref="F64:G64"/>
    <mergeCell ref="F65:G65"/>
    <mergeCell ref="F105:G105"/>
    <mergeCell ref="F106:G106"/>
    <mergeCell ref="G110:H110"/>
    <mergeCell ref="F111:G111"/>
    <mergeCell ref="F112:G112"/>
    <mergeCell ref="F113:G113"/>
    <mergeCell ref="F96:G96"/>
    <mergeCell ref="F97:G97"/>
    <mergeCell ref="F98:G98"/>
    <mergeCell ref="G102:H102"/>
    <mergeCell ref="F103:G103"/>
    <mergeCell ref="F104:G104"/>
    <mergeCell ref="F87:G87"/>
    <mergeCell ref="F88:G88"/>
    <mergeCell ref="F89:G89"/>
    <mergeCell ref="G93:H93"/>
    <mergeCell ref="G94:H94"/>
    <mergeCell ref="F95:G95"/>
    <mergeCell ref="F135:G135"/>
    <mergeCell ref="F136:G136"/>
    <mergeCell ref="G140:H140"/>
    <mergeCell ref="F141:G141"/>
    <mergeCell ref="F142:G142"/>
    <mergeCell ref="F143:G143"/>
    <mergeCell ref="F126:G126"/>
    <mergeCell ref="F127:G127"/>
    <mergeCell ref="F128:G128"/>
    <mergeCell ref="G132:H132"/>
    <mergeCell ref="F133:G133"/>
    <mergeCell ref="F134:G134"/>
    <mergeCell ref="F114:G114"/>
    <mergeCell ref="F118:G118"/>
    <mergeCell ref="F119:G119"/>
    <mergeCell ref="F120:G120"/>
    <mergeCell ref="F121:G121"/>
    <mergeCell ref="F125:G125"/>
    <mergeCell ref="F165:G165"/>
    <mergeCell ref="F166:G166"/>
    <mergeCell ref="F167:G167"/>
    <mergeCell ref="F168:G168"/>
    <mergeCell ref="F169:G169"/>
    <mergeCell ref="F170:G170"/>
    <mergeCell ref="G156:H156"/>
    <mergeCell ref="F157:G157"/>
    <mergeCell ref="F158:G158"/>
    <mergeCell ref="F159:G159"/>
    <mergeCell ref="F163:G163"/>
    <mergeCell ref="F164:G164"/>
    <mergeCell ref="F144:G144"/>
    <mergeCell ref="G148:H148"/>
    <mergeCell ref="F149:G149"/>
    <mergeCell ref="F150:G150"/>
    <mergeCell ref="F151:G151"/>
    <mergeCell ref="F152:G152"/>
    <mergeCell ref="F186:G186"/>
    <mergeCell ref="G190:H190"/>
    <mergeCell ref="G191:H191"/>
    <mergeCell ref="F192:G192"/>
    <mergeCell ref="F193:G193"/>
    <mergeCell ref="F194:G194"/>
    <mergeCell ref="F180:G180"/>
    <mergeCell ref="F181:G181"/>
    <mergeCell ref="F182:G182"/>
    <mergeCell ref="F183:G183"/>
    <mergeCell ref="F184:G184"/>
    <mergeCell ref="F185:G185"/>
    <mergeCell ref="F171:G171"/>
    <mergeCell ref="F172:G172"/>
    <mergeCell ref="F173:G173"/>
    <mergeCell ref="F174:G174"/>
    <mergeCell ref="F175:G175"/>
    <mergeCell ref="F179:G179"/>
    <mergeCell ref="F216:G216"/>
    <mergeCell ref="F217:G217"/>
    <mergeCell ref="F218:G218"/>
    <mergeCell ref="F219:G219"/>
    <mergeCell ref="F220:G220"/>
    <mergeCell ref="G224:H224"/>
    <mergeCell ref="F207:G207"/>
    <mergeCell ref="F208:G208"/>
    <mergeCell ref="F209:G209"/>
    <mergeCell ref="F210:G210"/>
    <mergeCell ref="F211:G211"/>
    <mergeCell ref="F215:G215"/>
    <mergeCell ref="F195:G195"/>
    <mergeCell ref="F199:G199"/>
    <mergeCell ref="F200:G200"/>
    <mergeCell ref="F201:G201"/>
    <mergeCell ref="F202:G202"/>
    <mergeCell ref="F206:G206"/>
    <mergeCell ref="F240:G240"/>
    <mergeCell ref="F241:G241"/>
    <mergeCell ref="F242:G242"/>
    <mergeCell ref="F243:G243"/>
    <mergeCell ref="F244:G244"/>
    <mergeCell ref="F245:G245"/>
    <mergeCell ref="F231:G231"/>
    <mergeCell ref="F232:G232"/>
    <mergeCell ref="F233:G233"/>
    <mergeCell ref="F234:G234"/>
    <mergeCell ref="F235:G235"/>
    <mergeCell ref="F236:G236"/>
    <mergeCell ref="F225:G225"/>
    <mergeCell ref="F226:G226"/>
    <mergeCell ref="F227:G227"/>
    <mergeCell ref="F228:G228"/>
    <mergeCell ref="F229:G229"/>
    <mergeCell ref="F230:G230"/>
    <mergeCell ref="F261:G261"/>
    <mergeCell ref="F262:G262"/>
    <mergeCell ref="F266:G266"/>
    <mergeCell ref="F267:G267"/>
    <mergeCell ref="F268:G268"/>
    <mergeCell ref="F269:G269"/>
    <mergeCell ref="G255:H255"/>
    <mergeCell ref="F256:G256"/>
    <mergeCell ref="F257:G257"/>
    <mergeCell ref="F258:G258"/>
    <mergeCell ref="F259:G259"/>
    <mergeCell ref="F260:G260"/>
    <mergeCell ref="F246:G246"/>
    <mergeCell ref="F247:G247"/>
    <mergeCell ref="F248:G248"/>
    <mergeCell ref="F249:G249"/>
    <mergeCell ref="F250:G250"/>
    <mergeCell ref="F251:G251"/>
    <mergeCell ref="F288:G288"/>
    <mergeCell ref="F289:G289"/>
    <mergeCell ref="F290:G290"/>
    <mergeCell ref="F291:G291"/>
    <mergeCell ref="F292:G292"/>
    <mergeCell ref="F296:G296"/>
    <mergeCell ref="F279:G279"/>
    <mergeCell ref="F280:G280"/>
    <mergeCell ref="F281:G281"/>
    <mergeCell ref="F282:G282"/>
    <mergeCell ref="F286:G286"/>
    <mergeCell ref="F287:G287"/>
    <mergeCell ref="F270:G270"/>
    <mergeCell ref="F271:G271"/>
    <mergeCell ref="F272:G272"/>
    <mergeCell ref="F276:G276"/>
    <mergeCell ref="F277:G277"/>
    <mergeCell ref="F278:G278"/>
    <mergeCell ref="F315:G315"/>
    <mergeCell ref="F316:G316"/>
    <mergeCell ref="F317:G317"/>
    <mergeCell ref="F318:G318"/>
    <mergeCell ref="F319:G319"/>
    <mergeCell ref="F320:G320"/>
    <mergeCell ref="G306:H306"/>
    <mergeCell ref="F307:G307"/>
    <mergeCell ref="F308:G308"/>
    <mergeCell ref="F309:G309"/>
    <mergeCell ref="F310:G310"/>
    <mergeCell ref="F311:G311"/>
    <mergeCell ref="F297:G297"/>
    <mergeCell ref="F298:G298"/>
    <mergeCell ref="F299:G299"/>
    <mergeCell ref="F300:G300"/>
    <mergeCell ref="F301:G301"/>
    <mergeCell ref="F302:G302"/>
    <mergeCell ref="F339:G339"/>
    <mergeCell ref="F340:G340"/>
    <mergeCell ref="F341:G341"/>
    <mergeCell ref="F342:G342"/>
    <mergeCell ref="F343:G343"/>
    <mergeCell ref="F344:G344"/>
    <mergeCell ref="F330:G330"/>
    <mergeCell ref="F331:G331"/>
    <mergeCell ref="F332:G332"/>
    <mergeCell ref="F333:G333"/>
    <mergeCell ref="G337:H337"/>
    <mergeCell ref="G338:H338"/>
    <mergeCell ref="F321:G321"/>
    <mergeCell ref="F322:G322"/>
    <mergeCell ref="F323:G323"/>
    <mergeCell ref="F327:G327"/>
    <mergeCell ref="F328:G328"/>
    <mergeCell ref="F329:G329"/>
    <mergeCell ref="F360:G360"/>
    <mergeCell ref="F361:G361"/>
    <mergeCell ref="F362:G362"/>
    <mergeCell ref="G366:H366"/>
    <mergeCell ref="F367:G367"/>
    <mergeCell ref="F368:G368"/>
    <mergeCell ref="F354:G354"/>
    <mergeCell ref="F355:G355"/>
    <mergeCell ref="F356:G356"/>
    <mergeCell ref="F357:G357"/>
    <mergeCell ref="F358:G358"/>
    <mergeCell ref="F359:G359"/>
    <mergeCell ref="F345:G345"/>
    <mergeCell ref="F346:G346"/>
    <mergeCell ref="F347:G347"/>
    <mergeCell ref="F351:G351"/>
    <mergeCell ref="F352:G352"/>
    <mergeCell ref="F353:G353"/>
    <mergeCell ref="F387:G387"/>
    <mergeCell ref="F388:G388"/>
    <mergeCell ref="F389:G389"/>
    <mergeCell ref="F390:G390"/>
    <mergeCell ref="F391:G391"/>
    <mergeCell ref="F392:G392"/>
    <mergeCell ref="F378:G378"/>
    <mergeCell ref="F379:G379"/>
    <mergeCell ref="F380:G380"/>
    <mergeCell ref="F381:G381"/>
    <mergeCell ref="F382:G382"/>
    <mergeCell ref="F383:G383"/>
    <mergeCell ref="F369:G369"/>
    <mergeCell ref="F370:G370"/>
    <mergeCell ref="F371:G371"/>
    <mergeCell ref="F372:G372"/>
    <mergeCell ref="F373:G373"/>
    <mergeCell ref="F377:G377"/>
    <mergeCell ref="F411:G411"/>
    <mergeCell ref="F412:G412"/>
    <mergeCell ref="F413:G413"/>
    <mergeCell ref="G417:H417"/>
    <mergeCell ref="F418:G418"/>
    <mergeCell ref="F419:G419"/>
    <mergeCell ref="F402:G402"/>
    <mergeCell ref="F403:G403"/>
    <mergeCell ref="F407:G407"/>
    <mergeCell ref="F408:G408"/>
    <mergeCell ref="F409:G409"/>
    <mergeCell ref="F410:G410"/>
    <mergeCell ref="F393:G393"/>
    <mergeCell ref="F397:G397"/>
    <mergeCell ref="F398:G398"/>
    <mergeCell ref="F399:G399"/>
    <mergeCell ref="F400:G400"/>
    <mergeCell ref="F401:G401"/>
    <mergeCell ref="F435:G435"/>
    <mergeCell ref="F436:G436"/>
    <mergeCell ref="G440:H440"/>
    <mergeCell ref="G441:H441"/>
    <mergeCell ref="F442:G442"/>
    <mergeCell ref="F443:G443"/>
    <mergeCell ref="F426:G426"/>
    <mergeCell ref="F430:G430"/>
    <mergeCell ref="F431:G431"/>
    <mergeCell ref="F432:G432"/>
    <mergeCell ref="F433:G433"/>
    <mergeCell ref="F434:G434"/>
    <mergeCell ref="F420:G420"/>
    <mergeCell ref="F421:G421"/>
    <mergeCell ref="F422:G422"/>
    <mergeCell ref="F423:G423"/>
    <mergeCell ref="F424:G424"/>
    <mergeCell ref="F425:G425"/>
    <mergeCell ref="F459:G459"/>
    <mergeCell ref="F460:G460"/>
    <mergeCell ref="F461:G461"/>
    <mergeCell ref="F462:G462"/>
    <mergeCell ref="F463:G463"/>
    <mergeCell ref="F464:G464"/>
    <mergeCell ref="G453:H453"/>
    <mergeCell ref="G454:H454"/>
    <mergeCell ref="F455:G455"/>
    <mergeCell ref="F456:G456"/>
    <mergeCell ref="F457:G457"/>
    <mergeCell ref="F458:G458"/>
    <mergeCell ref="F444:G444"/>
    <mergeCell ref="F445:G445"/>
    <mergeCell ref="F446:G446"/>
    <mergeCell ref="F447:G447"/>
    <mergeCell ref="F448:G448"/>
    <mergeCell ref="F449:G449"/>
    <mergeCell ref="F483:G483"/>
    <mergeCell ref="G487:H487"/>
    <mergeCell ref="F488:G488"/>
    <mergeCell ref="F489:G489"/>
    <mergeCell ref="F490:G490"/>
    <mergeCell ref="F491:G491"/>
    <mergeCell ref="F474:G474"/>
    <mergeCell ref="F475:G475"/>
    <mergeCell ref="F479:G479"/>
    <mergeCell ref="F480:G480"/>
    <mergeCell ref="F481:G481"/>
    <mergeCell ref="F482:G482"/>
    <mergeCell ref="F468:G468"/>
    <mergeCell ref="F469:G469"/>
    <mergeCell ref="F470:G470"/>
    <mergeCell ref="F471:G471"/>
    <mergeCell ref="F472:G472"/>
    <mergeCell ref="F473:G473"/>
    <mergeCell ref="G510:H510"/>
    <mergeCell ref="F511:G511"/>
    <mergeCell ref="F512:G512"/>
    <mergeCell ref="F513:G513"/>
    <mergeCell ref="F514:G514"/>
    <mergeCell ref="F515:G515"/>
    <mergeCell ref="F501:G501"/>
    <mergeCell ref="F502:G502"/>
    <mergeCell ref="F503:G503"/>
    <mergeCell ref="F504:G504"/>
    <mergeCell ref="F505:G505"/>
    <mergeCell ref="F506:G506"/>
    <mergeCell ref="F492:G492"/>
    <mergeCell ref="F493:G493"/>
    <mergeCell ref="F494:G494"/>
    <mergeCell ref="F495:G495"/>
    <mergeCell ref="F496:G496"/>
    <mergeCell ref="F497:G497"/>
    <mergeCell ref="F531:G531"/>
    <mergeCell ref="F532:G532"/>
    <mergeCell ref="G536:H536"/>
    <mergeCell ref="G537:H537"/>
    <mergeCell ref="F538:G538"/>
    <mergeCell ref="F539:G539"/>
    <mergeCell ref="F525:G525"/>
    <mergeCell ref="F526:G526"/>
    <mergeCell ref="F527:G527"/>
    <mergeCell ref="F528:G528"/>
    <mergeCell ref="F529:G529"/>
    <mergeCell ref="F530:G530"/>
    <mergeCell ref="F516:G516"/>
    <mergeCell ref="F517:G517"/>
    <mergeCell ref="F518:G518"/>
    <mergeCell ref="G522:H522"/>
    <mergeCell ref="F523:G523"/>
    <mergeCell ref="F524:G524"/>
    <mergeCell ref="F558:G558"/>
    <mergeCell ref="F559:G559"/>
    <mergeCell ref="F560:G560"/>
    <mergeCell ref="F561:G561"/>
    <mergeCell ref="F562:G562"/>
    <mergeCell ref="F563:G563"/>
    <mergeCell ref="F549:G549"/>
    <mergeCell ref="F550:G550"/>
    <mergeCell ref="G554:H554"/>
    <mergeCell ref="F555:G555"/>
    <mergeCell ref="F556:G556"/>
    <mergeCell ref="F557:G557"/>
    <mergeCell ref="F540:G540"/>
    <mergeCell ref="F541:G541"/>
    <mergeCell ref="F542:G542"/>
    <mergeCell ref="F546:G546"/>
    <mergeCell ref="F547:G547"/>
    <mergeCell ref="F548:G548"/>
    <mergeCell ref="F582:G582"/>
    <mergeCell ref="F583:G583"/>
    <mergeCell ref="F584:G584"/>
    <mergeCell ref="F585:G585"/>
    <mergeCell ref="G589:H589"/>
    <mergeCell ref="G590:H590"/>
    <mergeCell ref="F573:G573"/>
    <mergeCell ref="F574:G574"/>
    <mergeCell ref="F575:G575"/>
    <mergeCell ref="G579:H579"/>
    <mergeCell ref="F580:G580"/>
    <mergeCell ref="F581:G581"/>
    <mergeCell ref="F564:G564"/>
    <mergeCell ref="G568:H568"/>
    <mergeCell ref="F569:G569"/>
    <mergeCell ref="F570:G570"/>
    <mergeCell ref="F571:G571"/>
    <mergeCell ref="F572:G572"/>
    <mergeCell ref="F609:G609"/>
    <mergeCell ref="F610:G610"/>
    <mergeCell ref="F611:G611"/>
    <mergeCell ref="G615:H615"/>
    <mergeCell ref="F616:G616"/>
    <mergeCell ref="F617:G617"/>
    <mergeCell ref="F600:G600"/>
    <mergeCell ref="F601:G601"/>
    <mergeCell ref="F602:G602"/>
    <mergeCell ref="F603:G603"/>
    <mergeCell ref="F607:G607"/>
    <mergeCell ref="F608:G608"/>
    <mergeCell ref="F591:G591"/>
    <mergeCell ref="F592:G592"/>
    <mergeCell ref="F593:G593"/>
    <mergeCell ref="F594:G594"/>
    <mergeCell ref="F595:G595"/>
    <mergeCell ref="F599:G599"/>
    <mergeCell ref="F636:G636"/>
    <mergeCell ref="F637:G637"/>
    <mergeCell ref="F638:G638"/>
    <mergeCell ref="F639:G639"/>
    <mergeCell ref="F640:G640"/>
    <mergeCell ref="F641:G641"/>
    <mergeCell ref="F627:G627"/>
    <mergeCell ref="F628:G628"/>
    <mergeCell ref="F629:G629"/>
    <mergeCell ref="F630:G630"/>
    <mergeCell ref="G634:H634"/>
    <mergeCell ref="F635:G635"/>
    <mergeCell ref="F618:G618"/>
    <mergeCell ref="F619:G619"/>
    <mergeCell ref="F620:G620"/>
    <mergeCell ref="F621:G621"/>
    <mergeCell ref="F625:G625"/>
    <mergeCell ref="F626:G626"/>
    <mergeCell ref="F660:G660"/>
    <mergeCell ref="F661:G661"/>
    <mergeCell ref="F662:G662"/>
    <mergeCell ref="F663:G663"/>
    <mergeCell ref="F664:G664"/>
    <mergeCell ref="F668:G668"/>
    <mergeCell ref="G654:H654"/>
    <mergeCell ref="F655:G655"/>
    <mergeCell ref="F656:G656"/>
    <mergeCell ref="F657:G657"/>
    <mergeCell ref="F658:G658"/>
    <mergeCell ref="F659:G659"/>
    <mergeCell ref="F645:G645"/>
    <mergeCell ref="F646:G646"/>
    <mergeCell ref="F647:G647"/>
    <mergeCell ref="F648:G648"/>
    <mergeCell ref="F649:G649"/>
    <mergeCell ref="G653:H653"/>
    <mergeCell ref="F684:G684"/>
    <mergeCell ref="F685:G685"/>
    <mergeCell ref="F686:G686"/>
    <mergeCell ref="F687:G687"/>
    <mergeCell ref="F688:G688"/>
    <mergeCell ref="F689:G689"/>
    <mergeCell ref="F675:G675"/>
    <mergeCell ref="F676:G676"/>
    <mergeCell ref="F677:G677"/>
    <mergeCell ref="F681:G681"/>
    <mergeCell ref="F682:G682"/>
    <mergeCell ref="F683:G683"/>
    <mergeCell ref="F669:G669"/>
    <mergeCell ref="F670:G670"/>
    <mergeCell ref="F671:G671"/>
    <mergeCell ref="F672:G672"/>
    <mergeCell ref="F673:G673"/>
    <mergeCell ref="F674:G674"/>
    <mergeCell ref="F708:G708"/>
    <mergeCell ref="F709:G709"/>
    <mergeCell ref="F710:G710"/>
    <mergeCell ref="F711:G711"/>
    <mergeCell ref="F712:G712"/>
    <mergeCell ref="F713:G713"/>
    <mergeCell ref="F699:G699"/>
    <mergeCell ref="F700:G700"/>
    <mergeCell ref="F701:G701"/>
    <mergeCell ref="F702:G702"/>
    <mergeCell ref="F703:G703"/>
    <mergeCell ref="F707:G707"/>
    <mergeCell ref="F690:G690"/>
    <mergeCell ref="F694:G694"/>
    <mergeCell ref="F695:G695"/>
    <mergeCell ref="F696:G696"/>
    <mergeCell ref="F697:G697"/>
    <mergeCell ref="F698:G698"/>
    <mergeCell ref="F729:G729"/>
    <mergeCell ref="G733:H733"/>
    <mergeCell ref="F734:G734"/>
    <mergeCell ref="F735:G735"/>
    <mergeCell ref="F736:G736"/>
    <mergeCell ref="F737:G737"/>
    <mergeCell ref="F723:G723"/>
    <mergeCell ref="F724:G724"/>
    <mergeCell ref="F725:G725"/>
    <mergeCell ref="F726:G726"/>
    <mergeCell ref="F727:G727"/>
    <mergeCell ref="F728:G728"/>
    <mergeCell ref="F714:G714"/>
    <mergeCell ref="F715:G715"/>
    <mergeCell ref="F716:G716"/>
    <mergeCell ref="F720:G720"/>
    <mergeCell ref="F721:G721"/>
    <mergeCell ref="F722:G722"/>
    <mergeCell ref="F759:G759"/>
    <mergeCell ref="F763:G763"/>
    <mergeCell ref="F764:G764"/>
    <mergeCell ref="F765:G765"/>
    <mergeCell ref="F766:G766"/>
    <mergeCell ref="F770:G770"/>
    <mergeCell ref="F750:G750"/>
    <mergeCell ref="F751:G751"/>
    <mergeCell ref="G755:H755"/>
    <mergeCell ref="F756:G756"/>
    <mergeCell ref="F757:G757"/>
    <mergeCell ref="F758:G758"/>
    <mergeCell ref="F741:G741"/>
    <mergeCell ref="F742:G742"/>
    <mergeCell ref="F743:G743"/>
    <mergeCell ref="F744:G744"/>
    <mergeCell ref="F748:G748"/>
    <mergeCell ref="F749:G749"/>
    <mergeCell ref="G792:H792"/>
    <mergeCell ref="F793:G793"/>
    <mergeCell ref="F794:G794"/>
    <mergeCell ref="F795:G795"/>
    <mergeCell ref="F796:G796"/>
    <mergeCell ref="F797:G797"/>
    <mergeCell ref="F780:G780"/>
    <mergeCell ref="F784:G784"/>
    <mergeCell ref="F785:G785"/>
    <mergeCell ref="F786:G786"/>
    <mergeCell ref="F787:G787"/>
    <mergeCell ref="G791:H791"/>
    <mergeCell ref="F771:G771"/>
    <mergeCell ref="F772:G772"/>
    <mergeCell ref="F773:G773"/>
    <mergeCell ref="F777:G777"/>
    <mergeCell ref="F778:G778"/>
    <mergeCell ref="F779:G779"/>
    <mergeCell ref="G819:H819"/>
    <mergeCell ref="F820:G820"/>
    <mergeCell ref="F821:G821"/>
    <mergeCell ref="F822:G822"/>
    <mergeCell ref="F826:G826"/>
    <mergeCell ref="F827:G827"/>
    <mergeCell ref="F810:G810"/>
    <mergeCell ref="F811:G811"/>
    <mergeCell ref="F812:G812"/>
    <mergeCell ref="F813:G813"/>
    <mergeCell ref="F814:G814"/>
    <mergeCell ref="G818:H818"/>
    <mergeCell ref="F801:G801"/>
    <mergeCell ref="F802:G802"/>
    <mergeCell ref="F803:G803"/>
    <mergeCell ref="F804:G804"/>
    <mergeCell ref="F805:G805"/>
    <mergeCell ref="F806:G806"/>
    <mergeCell ref="F846:G846"/>
    <mergeCell ref="F847:G847"/>
    <mergeCell ref="G851:H851"/>
    <mergeCell ref="F852:G852"/>
    <mergeCell ref="F853:G853"/>
    <mergeCell ref="F854:G854"/>
    <mergeCell ref="F837:G837"/>
    <mergeCell ref="F838:G838"/>
    <mergeCell ref="F839:G839"/>
    <mergeCell ref="F843:G843"/>
    <mergeCell ref="F844:G844"/>
    <mergeCell ref="F845:G845"/>
    <mergeCell ref="F828:G828"/>
    <mergeCell ref="F829:G829"/>
    <mergeCell ref="F830:G830"/>
    <mergeCell ref="F831:G831"/>
    <mergeCell ref="G835:H835"/>
    <mergeCell ref="F836:G836"/>
    <mergeCell ref="F873:G873"/>
    <mergeCell ref="F874:G874"/>
    <mergeCell ref="F875:G875"/>
    <mergeCell ref="F879:G879"/>
    <mergeCell ref="F880:G880"/>
    <mergeCell ref="F881:G881"/>
    <mergeCell ref="F864:G864"/>
    <mergeCell ref="F865:G865"/>
    <mergeCell ref="F866:G866"/>
    <mergeCell ref="F870:G870"/>
    <mergeCell ref="F871:G871"/>
    <mergeCell ref="F872:G872"/>
    <mergeCell ref="F855:G855"/>
    <mergeCell ref="F856:G856"/>
    <mergeCell ref="F857:G857"/>
    <mergeCell ref="F861:G861"/>
    <mergeCell ref="F862:G862"/>
    <mergeCell ref="F863:G863"/>
    <mergeCell ref="F900:G900"/>
    <mergeCell ref="F901:G901"/>
    <mergeCell ref="F902:G902"/>
    <mergeCell ref="F903:G903"/>
    <mergeCell ref="F904:G904"/>
    <mergeCell ref="F908:G908"/>
    <mergeCell ref="F891:G891"/>
    <mergeCell ref="F892:G892"/>
    <mergeCell ref="F893:G893"/>
    <mergeCell ref="F897:G897"/>
    <mergeCell ref="F898:G898"/>
    <mergeCell ref="F899:G899"/>
    <mergeCell ref="F882:G882"/>
    <mergeCell ref="F883:G883"/>
    <mergeCell ref="F884:G884"/>
    <mergeCell ref="F888:G888"/>
    <mergeCell ref="F889:G889"/>
    <mergeCell ref="F890:G890"/>
    <mergeCell ref="F924:G924"/>
    <mergeCell ref="F925:G925"/>
    <mergeCell ref="F929:G929"/>
    <mergeCell ref="F930:G930"/>
    <mergeCell ref="F931:G931"/>
    <mergeCell ref="F932:G932"/>
    <mergeCell ref="F915:G915"/>
    <mergeCell ref="G919:H919"/>
    <mergeCell ref="F920:G920"/>
    <mergeCell ref="F921:G921"/>
    <mergeCell ref="F922:G922"/>
    <mergeCell ref="F923:G923"/>
    <mergeCell ref="F909:G909"/>
    <mergeCell ref="F910:G910"/>
    <mergeCell ref="F911:G911"/>
    <mergeCell ref="F912:G912"/>
    <mergeCell ref="F913:G913"/>
    <mergeCell ref="F914:G914"/>
    <mergeCell ref="F951:G951"/>
    <mergeCell ref="F952:G952"/>
    <mergeCell ref="F953:G953"/>
    <mergeCell ref="F954:G954"/>
    <mergeCell ref="F955:G955"/>
    <mergeCell ref="F956:G956"/>
    <mergeCell ref="F942:G942"/>
    <mergeCell ref="F943:G943"/>
    <mergeCell ref="F944:G944"/>
    <mergeCell ref="F945:G945"/>
    <mergeCell ref="F946:G946"/>
    <mergeCell ref="F947:G947"/>
    <mergeCell ref="F933:G933"/>
    <mergeCell ref="F934:G934"/>
    <mergeCell ref="F935:G935"/>
    <mergeCell ref="F936:G936"/>
    <mergeCell ref="F940:G940"/>
    <mergeCell ref="F941:G941"/>
    <mergeCell ref="F975:G975"/>
    <mergeCell ref="F976:G976"/>
    <mergeCell ref="F977:G977"/>
    <mergeCell ref="F978:G978"/>
    <mergeCell ref="F979:G979"/>
    <mergeCell ref="F983:G983"/>
    <mergeCell ref="F966:G966"/>
    <mergeCell ref="F967:G967"/>
    <mergeCell ref="F968:G968"/>
    <mergeCell ref="F969:G969"/>
    <mergeCell ref="F973:G973"/>
    <mergeCell ref="F974:G974"/>
    <mergeCell ref="F957:G957"/>
    <mergeCell ref="F958:G958"/>
    <mergeCell ref="F962:G962"/>
    <mergeCell ref="F963:G963"/>
    <mergeCell ref="F964:G964"/>
    <mergeCell ref="F965:G965"/>
    <mergeCell ref="F999:G999"/>
    <mergeCell ref="F1000:G1000"/>
    <mergeCell ref="F1001:G1001"/>
    <mergeCell ref="F1005:G1005"/>
    <mergeCell ref="F1006:G1006"/>
    <mergeCell ref="F1007:G1007"/>
    <mergeCell ref="F990:G990"/>
    <mergeCell ref="F994:G994"/>
    <mergeCell ref="F995:G995"/>
    <mergeCell ref="F996:G996"/>
    <mergeCell ref="F997:G997"/>
    <mergeCell ref="F998:G998"/>
    <mergeCell ref="F984:G984"/>
    <mergeCell ref="F985:G985"/>
    <mergeCell ref="F986:G986"/>
    <mergeCell ref="F987:G987"/>
    <mergeCell ref="F988:G988"/>
    <mergeCell ref="F989:G989"/>
    <mergeCell ref="F1023:G1023"/>
    <mergeCell ref="F1027:G1027"/>
    <mergeCell ref="F1028:G1028"/>
    <mergeCell ref="F1029:G1029"/>
    <mergeCell ref="F1030:G1030"/>
    <mergeCell ref="F1031:G1031"/>
    <mergeCell ref="F1017:G1017"/>
    <mergeCell ref="F1018:G1018"/>
    <mergeCell ref="F1019:G1019"/>
    <mergeCell ref="F1020:G1020"/>
    <mergeCell ref="F1021:G1021"/>
    <mergeCell ref="F1022:G1022"/>
    <mergeCell ref="F1008:G1008"/>
    <mergeCell ref="F1009:G1009"/>
    <mergeCell ref="F1010:G1010"/>
    <mergeCell ref="F1011:G1011"/>
    <mergeCell ref="F1012:G1012"/>
    <mergeCell ref="F1016:G1016"/>
    <mergeCell ref="F1050:G1050"/>
    <mergeCell ref="F1051:G1051"/>
    <mergeCell ref="F1052:G1052"/>
    <mergeCell ref="F1053:G1053"/>
    <mergeCell ref="F1054:G1054"/>
    <mergeCell ref="F1055:G1055"/>
    <mergeCell ref="F1041:G1041"/>
    <mergeCell ref="F1042:G1042"/>
    <mergeCell ref="F1043:G1043"/>
    <mergeCell ref="F1044:G1044"/>
    <mergeCell ref="F1045:G1045"/>
    <mergeCell ref="F1049:G1049"/>
    <mergeCell ref="F1032:G1032"/>
    <mergeCell ref="F1033:G1033"/>
    <mergeCell ref="F1034:G1034"/>
    <mergeCell ref="F1038:G1038"/>
    <mergeCell ref="F1039:G1039"/>
    <mergeCell ref="F1040:G1040"/>
    <mergeCell ref="F1074:G1074"/>
    <mergeCell ref="F1075:G1075"/>
    <mergeCell ref="F1076:G1076"/>
    <mergeCell ref="F1077:G1077"/>
    <mergeCell ref="F1081:G1081"/>
    <mergeCell ref="F1082:G1082"/>
    <mergeCell ref="F1065:G1065"/>
    <mergeCell ref="F1066:G1066"/>
    <mergeCell ref="F1067:G1067"/>
    <mergeCell ref="F1071:G1071"/>
    <mergeCell ref="F1072:G1072"/>
    <mergeCell ref="F1073:G1073"/>
    <mergeCell ref="F1056:G1056"/>
    <mergeCell ref="F1060:G1060"/>
    <mergeCell ref="F1061:G1061"/>
    <mergeCell ref="F1062:G1062"/>
    <mergeCell ref="F1063:G1063"/>
    <mergeCell ref="F1064:G1064"/>
    <mergeCell ref="F1101:G1101"/>
    <mergeCell ref="F1102:G1102"/>
    <mergeCell ref="F1103:G1103"/>
    <mergeCell ref="F1104:G1104"/>
    <mergeCell ref="F1105:G1105"/>
    <mergeCell ref="F1106:G1106"/>
    <mergeCell ref="F1092:G1092"/>
    <mergeCell ref="F1093:G1093"/>
    <mergeCell ref="F1094:G1094"/>
    <mergeCell ref="F1095:G1095"/>
    <mergeCell ref="F1096:G1096"/>
    <mergeCell ref="F1097:G1097"/>
    <mergeCell ref="F1083:G1083"/>
    <mergeCell ref="F1084:G1084"/>
    <mergeCell ref="F1085:G1085"/>
    <mergeCell ref="F1086:G1086"/>
    <mergeCell ref="F1087:G1087"/>
    <mergeCell ref="F1091:G1091"/>
    <mergeCell ref="F1125:G1125"/>
    <mergeCell ref="F1126:G1126"/>
    <mergeCell ref="F1127:G1127"/>
    <mergeCell ref="F1128:G1128"/>
    <mergeCell ref="F1129:G1129"/>
    <mergeCell ref="F1133:G1133"/>
    <mergeCell ref="F1116:G1116"/>
    <mergeCell ref="F1117:G1117"/>
    <mergeCell ref="F1118:G1118"/>
    <mergeCell ref="F1119:G1119"/>
    <mergeCell ref="F1123:G1123"/>
    <mergeCell ref="F1124:G1124"/>
    <mergeCell ref="F1107:G1107"/>
    <mergeCell ref="F1108:G1108"/>
    <mergeCell ref="F1112:G1112"/>
    <mergeCell ref="F1113:G1113"/>
    <mergeCell ref="F1114:G1114"/>
    <mergeCell ref="F1115:G1115"/>
    <mergeCell ref="F1149:G1149"/>
    <mergeCell ref="G1153:H1153"/>
    <mergeCell ref="F1154:G1154"/>
    <mergeCell ref="F1155:G1155"/>
    <mergeCell ref="F1156:G1156"/>
    <mergeCell ref="F1157:G1157"/>
    <mergeCell ref="F1143:G1143"/>
    <mergeCell ref="F1144:G1144"/>
    <mergeCell ref="F1145:G1145"/>
    <mergeCell ref="F1146:G1146"/>
    <mergeCell ref="F1147:G1147"/>
    <mergeCell ref="F1148:G1148"/>
    <mergeCell ref="F1134:G1134"/>
    <mergeCell ref="F1135:G1135"/>
    <mergeCell ref="F1136:G1136"/>
    <mergeCell ref="F1137:G1137"/>
    <mergeCell ref="F1138:G1138"/>
    <mergeCell ref="F1139:G1139"/>
    <mergeCell ref="F1176:G1176"/>
    <mergeCell ref="F1177:G1177"/>
    <mergeCell ref="F1178:G1178"/>
    <mergeCell ref="F1179:G1179"/>
    <mergeCell ref="F1183:G1183"/>
    <mergeCell ref="F1184:G1184"/>
    <mergeCell ref="F1167:G1167"/>
    <mergeCell ref="F1168:G1168"/>
    <mergeCell ref="F1172:G1172"/>
    <mergeCell ref="F1173:G1173"/>
    <mergeCell ref="F1174:G1174"/>
    <mergeCell ref="F1175:G1175"/>
    <mergeCell ref="F1158:G1158"/>
    <mergeCell ref="F1159:G1159"/>
    <mergeCell ref="F1163:G1163"/>
    <mergeCell ref="F1164:G1164"/>
    <mergeCell ref="F1165:G1165"/>
    <mergeCell ref="F1166:G1166"/>
    <mergeCell ref="F1200:G1200"/>
    <mergeCell ref="F1201:G1201"/>
    <mergeCell ref="F1205:G1205"/>
    <mergeCell ref="F1206:G1206"/>
    <mergeCell ref="F1207:G1207"/>
    <mergeCell ref="F1208:G1208"/>
    <mergeCell ref="F1194:G1194"/>
    <mergeCell ref="F1195:G1195"/>
    <mergeCell ref="F1196:G1196"/>
    <mergeCell ref="F1197:G1197"/>
    <mergeCell ref="F1198:G1198"/>
    <mergeCell ref="F1199:G1199"/>
    <mergeCell ref="F1185:G1185"/>
    <mergeCell ref="F1186:G1186"/>
    <mergeCell ref="F1187:G1187"/>
    <mergeCell ref="F1188:G1188"/>
    <mergeCell ref="F1189:G1189"/>
    <mergeCell ref="F1190:G1190"/>
    <mergeCell ref="F1227:G1227"/>
    <mergeCell ref="F1228:G1228"/>
    <mergeCell ref="F1229:G1229"/>
    <mergeCell ref="F1230:G1230"/>
    <mergeCell ref="G1234:H1234"/>
    <mergeCell ref="F1235:G1235"/>
    <mergeCell ref="F1218:G1218"/>
    <mergeCell ref="F1219:G1219"/>
    <mergeCell ref="F1220:G1220"/>
    <mergeCell ref="F1221:G1221"/>
    <mergeCell ref="F1225:G1225"/>
    <mergeCell ref="F1226:G1226"/>
    <mergeCell ref="F1209:G1209"/>
    <mergeCell ref="F1210:G1210"/>
    <mergeCell ref="F1211:G1211"/>
    <mergeCell ref="F1212:G1212"/>
    <mergeCell ref="F1216:G1216"/>
    <mergeCell ref="F1217:G1217"/>
    <mergeCell ref="F1254:G1254"/>
    <mergeCell ref="F1255:G1255"/>
    <mergeCell ref="F1256:G1256"/>
    <mergeCell ref="F1257:G1257"/>
    <mergeCell ref="F1258:G1258"/>
    <mergeCell ref="F1259:G1259"/>
    <mergeCell ref="F1245:G1245"/>
    <mergeCell ref="F1246:G1246"/>
    <mergeCell ref="F1247:G1247"/>
    <mergeCell ref="F1248:G1248"/>
    <mergeCell ref="F1249:G1249"/>
    <mergeCell ref="F1253:G1253"/>
    <mergeCell ref="F1236:G1236"/>
    <mergeCell ref="F1237:G1237"/>
    <mergeCell ref="F1238:G1238"/>
    <mergeCell ref="F1239:G1239"/>
    <mergeCell ref="F1240:G1240"/>
    <mergeCell ref="F1244:G1244"/>
    <mergeCell ref="F1278:G1278"/>
    <mergeCell ref="F1282:G1282"/>
    <mergeCell ref="F1283:G1283"/>
    <mergeCell ref="F1284:G1284"/>
    <mergeCell ref="F1285:G1285"/>
    <mergeCell ref="F1286:G1286"/>
    <mergeCell ref="F1272:G1272"/>
    <mergeCell ref="F1273:G1273"/>
    <mergeCell ref="F1274:G1274"/>
    <mergeCell ref="F1275:G1275"/>
    <mergeCell ref="F1276:G1276"/>
    <mergeCell ref="F1277:G1277"/>
    <mergeCell ref="F1263:G1263"/>
    <mergeCell ref="F1264:G1264"/>
    <mergeCell ref="F1265:G1265"/>
    <mergeCell ref="F1266:G1266"/>
    <mergeCell ref="G1270:H1270"/>
    <mergeCell ref="F1271:G1271"/>
    <mergeCell ref="F1302:G1302"/>
    <mergeCell ref="F1303:G1303"/>
    <mergeCell ref="F1304:G1304"/>
    <mergeCell ref="F1305:G1305"/>
    <mergeCell ref="F1306:G1306"/>
    <mergeCell ref="F1310:G1310"/>
    <mergeCell ref="F1296:G1296"/>
    <mergeCell ref="F1297:G1297"/>
    <mergeCell ref="F1298:G1298"/>
    <mergeCell ref="F1299:G1299"/>
    <mergeCell ref="F1300:G1300"/>
    <mergeCell ref="F1301:G1301"/>
    <mergeCell ref="F1287:G1287"/>
    <mergeCell ref="F1288:G1288"/>
    <mergeCell ref="F1289:G1289"/>
    <mergeCell ref="F1290:G1290"/>
    <mergeCell ref="F1291:G1291"/>
    <mergeCell ref="F1295:G1295"/>
    <mergeCell ref="F1326:G1326"/>
    <mergeCell ref="F1327:G1327"/>
    <mergeCell ref="F1328:G1328"/>
    <mergeCell ref="F1329:G1329"/>
    <mergeCell ref="F1330:G1330"/>
    <mergeCell ref="F1331:G1331"/>
    <mergeCell ref="F1317:G1317"/>
    <mergeCell ref="F1318:G1318"/>
    <mergeCell ref="F1319:G1319"/>
    <mergeCell ref="G1323:H1323"/>
    <mergeCell ref="F1324:G1324"/>
    <mergeCell ref="F1325:G1325"/>
    <mergeCell ref="F1311:G1311"/>
    <mergeCell ref="F1312:G1312"/>
    <mergeCell ref="F1313:G1313"/>
    <mergeCell ref="F1314:G1314"/>
    <mergeCell ref="F1315:G1315"/>
    <mergeCell ref="F1316:G1316"/>
    <mergeCell ref="F1347:G1347"/>
    <mergeCell ref="F1348:G1348"/>
    <mergeCell ref="F1352:G1352"/>
    <mergeCell ref="F1353:G1353"/>
    <mergeCell ref="F1354:G1354"/>
    <mergeCell ref="F1355:G1355"/>
    <mergeCell ref="F1338:G1338"/>
    <mergeCell ref="F1339:G1339"/>
    <mergeCell ref="G1343:H1343"/>
    <mergeCell ref="F1344:G1344"/>
    <mergeCell ref="F1345:G1345"/>
    <mergeCell ref="F1346:G1346"/>
    <mergeCell ref="F1332:G1332"/>
    <mergeCell ref="F1333:G1333"/>
    <mergeCell ref="F1334:G1334"/>
    <mergeCell ref="F1335:G1335"/>
    <mergeCell ref="F1336:G1336"/>
    <mergeCell ref="F1337:G1337"/>
    <mergeCell ref="F1374:G1374"/>
    <mergeCell ref="F1378:G1378"/>
    <mergeCell ref="F1379:G1379"/>
    <mergeCell ref="F1380:G1380"/>
    <mergeCell ref="F1381:G1381"/>
    <mergeCell ref="F1382:G1382"/>
    <mergeCell ref="F1365:G1365"/>
    <mergeCell ref="F1369:G1369"/>
    <mergeCell ref="F1370:G1370"/>
    <mergeCell ref="F1371:G1371"/>
    <mergeCell ref="F1372:G1372"/>
    <mergeCell ref="F1373:G1373"/>
    <mergeCell ref="F1356:G1356"/>
    <mergeCell ref="F1360:G1360"/>
    <mergeCell ref="F1361:G1361"/>
    <mergeCell ref="F1362:G1362"/>
    <mergeCell ref="F1363:G1363"/>
    <mergeCell ref="F1364:G1364"/>
    <mergeCell ref="F1401:G1401"/>
    <mergeCell ref="F1405:G1405"/>
    <mergeCell ref="F1406:G1406"/>
    <mergeCell ref="F1407:G1407"/>
    <mergeCell ref="F1408:G1408"/>
    <mergeCell ref="F1409:G1409"/>
    <mergeCell ref="F1392:G1392"/>
    <mergeCell ref="F1396:G1396"/>
    <mergeCell ref="F1397:G1397"/>
    <mergeCell ref="F1398:G1398"/>
    <mergeCell ref="F1399:G1399"/>
    <mergeCell ref="F1400:G1400"/>
    <mergeCell ref="F1383:G1383"/>
    <mergeCell ref="F1387:G1387"/>
    <mergeCell ref="F1388:G1388"/>
    <mergeCell ref="F1389:G1389"/>
    <mergeCell ref="F1390:G1390"/>
    <mergeCell ref="F1391:G1391"/>
    <mergeCell ref="F1428:G1428"/>
    <mergeCell ref="F1429:G1429"/>
    <mergeCell ref="G1433:H1433"/>
    <mergeCell ref="F1434:G1434"/>
    <mergeCell ref="F1435:G1435"/>
    <mergeCell ref="F1436:G1436"/>
    <mergeCell ref="F1422:G1422"/>
    <mergeCell ref="F1423:G1423"/>
    <mergeCell ref="F1424:G1424"/>
    <mergeCell ref="F1425:G1425"/>
    <mergeCell ref="F1426:G1426"/>
    <mergeCell ref="F1427:G1427"/>
    <mergeCell ref="F1413:G1413"/>
    <mergeCell ref="F1414:G1414"/>
    <mergeCell ref="F1415:G1415"/>
    <mergeCell ref="F1416:G1416"/>
    <mergeCell ref="G1420:H1420"/>
    <mergeCell ref="G1421:H1421"/>
    <mergeCell ref="F1455:G1455"/>
    <mergeCell ref="F1456:G1456"/>
    <mergeCell ref="F1457:G1457"/>
    <mergeCell ref="F1458:G1458"/>
    <mergeCell ref="F1459:G1459"/>
    <mergeCell ref="F1460:G1460"/>
    <mergeCell ref="F1446:G1446"/>
    <mergeCell ref="F1447:G1447"/>
    <mergeCell ref="F1448:G1448"/>
    <mergeCell ref="F1449:G1449"/>
    <mergeCell ref="F1450:G1450"/>
    <mergeCell ref="F1454:G1454"/>
    <mergeCell ref="F1437:G1437"/>
    <mergeCell ref="F1438:G1438"/>
    <mergeCell ref="F1439:G1439"/>
    <mergeCell ref="F1440:G1440"/>
    <mergeCell ref="F1444:G1444"/>
    <mergeCell ref="F1445:G1445"/>
    <mergeCell ref="F1476:G1476"/>
    <mergeCell ref="F1480:G1480"/>
    <mergeCell ref="F1481:G1481"/>
    <mergeCell ref="F1482:G1482"/>
    <mergeCell ref="F1483:G1483"/>
    <mergeCell ref="F1484:G1484"/>
    <mergeCell ref="F1470:G1470"/>
    <mergeCell ref="F1471:G1471"/>
    <mergeCell ref="F1472:G1472"/>
    <mergeCell ref="F1473:G1473"/>
    <mergeCell ref="F1474:G1474"/>
    <mergeCell ref="F1475:G1475"/>
    <mergeCell ref="F1461:G1461"/>
    <mergeCell ref="G1465:H1465"/>
    <mergeCell ref="F1466:G1466"/>
    <mergeCell ref="F1467:G1467"/>
    <mergeCell ref="F1468:G1468"/>
    <mergeCell ref="F1469:G1469"/>
    <mergeCell ref="F1503:G1503"/>
    <mergeCell ref="F1504:G1504"/>
    <mergeCell ref="F1505:G1505"/>
    <mergeCell ref="F1506:G1506"/>
    <mergeCell ref="F1507:G1507"/>
    <mergeCell ref="G1511:H1511"/>
    <mergeCell ref="G1494:H1494"/>
    <mergeCell ref="G1495:H1495"/>
    <mergeCell ref="F1496:G1496"/>
    <mergeCell ref="F1497:G1497"/>
    <mergeCell ref="F1498:G1498"/>
    <mergeCell ref="F1499:G1499"/>
    <mergeCell ref="F1485:G1485"/>
    <mergeCell ref="F1486:G1486"/>
    <mergeCell ref="F1487:G1487"/>
    <mergeCell ref="F1488:G1488"/>
    <mergeCell ref="F1489:G1489"/>
    <mergeCell ref="F1490:G1490"/>
    <mergeCell ref="F1530:G1530"/>
    <mergeCell ref="F1531:G1531"/>
    <mergeCell ref="F1532:G1532"/>
    <mergeCell ref="F1536:G1536"/>
    <mergeCell ref="F1537:G1537"/>
    <mergeCell ref="F1538:G1538"/>
    <mergeCell ref="F1521:G1521"/>
    <mergeCell ref="F1522:G1522"/>
    <mergeCell ref="F1523:G1523"/>
    <mergeCell ref="G1527:H1527"/>
    <mergeCell ref="F1528:G1528"/>
    <mergeCell ref="F1529:G1529"/>
    <mergeCell ref="F1512:G1512"/>
    <mergeCell ref="F1513:G1513"/>
    <mergeCell ref="F1514:G1514"/>
    <mergeCell ref="F1518:G1518"/>
    <mergeCell ref="F1519:G1519"/>
    <mergeCell ref="F1520:G1520"/>
    <mergeCell ref="F1560:G1560"/>
    <mergeCell ref="F1561:G1561"/>
    <mergeCell ref="F1562:G1562"/>
    <mergeCell ref="F1563:G1563"/>
    <mergeCell ref="F1564:G1564"/>
    <mergeCell ref="F1568:G1568"/>
    <mergeCell ref="F1548:G1548"/>
    <mergeCell ref="F1552:G1552"/>
    <mergeCell ref="F1553:G1553"/>
    <mergeCell ref="F1554:G1554"/>
    <mergeCell ref="F1555:G1555"/>
    <mergeCell ref="F1556:G1556"/>
    <mergeCell ref="F1539:G1539"/>
    <mergeCell ref="F1540:G1540"/>
    <mergeCell ref="F1544:G1544"/>
    <mergeCell ref="F1545:G1545"/>
    <mergeCell ref="F1546:G1546"/>
    <mergeCell ref="F1547:G1547"/>
    <mergeCell ref="F1587:G1587"/>
    <mergeCell ref="F1588:G1588"/>
    <mergeCell ref="F1592:G1592"/>
    <mergeCell ref="F1593:G1593"/>
    <mergeCell ref="F1594:G1594"/>
    <mergeCell ref="F1595:G1595"/>
    <mergeCell ref="F1578:G1578"/>
    <mergeCell ref="F1579:G1579"/>
    <mergeCell ref="F1580:G1580"/>
    <mergeCell ref="F1584:G1584"/>
    <mergeCell ref="F1585:G1585"/>
    <mergeCell ref="F1586:G1586"/>
    <mergeCell ref="F1569:G1569"/>
    <mergeCell ref="F1570:G1570"/>
    <mergeCell ref="F1571:G1571"/>
    <mergeCell ref="F1572:G1572"/>
    <mergeCell ref="F1576:G1576"/>
    <mergeCell ref="F1577:G1577"/>
    <mergeCell ref="F1614:G1614"/>
    <mergeCell ref="F1615:G1615"/>
    <mergeCell ref="F1619:G1619"/>
    <mergeCell ref="F1620:G1620"/>
    <mergeCell ref="F1621:G1621"/>
    <mergeCell ref="F1622:G1622"/>
    <mergeCell ref="F1605:G1605"/>
    <mergeCell ref="F1606:G1606"/>
    <mergeCell ref="F1610:G1610"/>
    <mergeCell ref="F1611:G1611"/>
    <mergeCell ref="F1612:G1612"/>
    <mergeCell ref="F1613:G1613"/>
    <mergeCell ref="F1596:G1596"/>
    <mergeCell ref="G1600:H1600"/>
    <mergeCell ref="F1601:G1601"/>
    <mergeCell ref="F1602:G1602"/>
    <mergeCell ref="F1603:G1603"/>
    <mergeCell ref="F1604:G1604"/>
    <mergeCell ref="F1641:G1641"/>
    <mergeCell ref="F1642:G1642"/>
    <mergeCell ref="F1646:G1646"/>
    <mergeCell ref="F1647:G1647"/>
    <mergeCell ref="F1648:G1648"/>
    <mergeCell ref="F1649:G1649"/>
    <mergeCell ref="F1632:G1632"/>
    <mergeCell ref="F1633:G1633"/>
    <mergeCell ref="F1637:G1637"/>
    <mergeCell ref="F1638:G1638"/>
    <mergeCell ref="F1639:G1639"/>
    <mergeCell ref="F1640:G1640"/>
    <mergeCell ref="F1623:G1623"/>
    <mergeCell ref="F1624:G1624"/>
    <mergeCell ref="F1628:G1628"/>
    <mergeCell ref="F1629:G1629"/>
    <mergeCell ref="F1630:G1630"/>
    <mergeCell ref="F1631:G1631"/>
    <mergeCell ref="F1671:G1671"/>
    <mergeCell ref="F1672:G1672"/>
    <mergeCell ref="F1676:G1676"/>
    <mergeCell ref="F1677:G1677"/>
    <mergeCell ref="F1678:G1678"/>
    <mergeCell ref="F1679:G1679"/>
    <mergeCell ref="F1662:G1662"/>
    <mergeCell ref="F1663:G1663"/>
    <mergeCell ref="F1664:G1664"/>
    <mergeCell ref="F1665:G1665"/>
    <mergeCell ref="F1669:G1669"/>
    <mergeCell ref="F1670:G1670"/>
    <mergeCell ref="F1650:G1650"/>
    <mergeCell ref="G1654:H1654"/>
    <mergeCell ref="F1655:G1655"/>
    <mergeCell ref="F1656:G1656"/>
    <mergeCell ref="F1657:G1657"/>
    <mergeCell ref="F1658:G1658"/>
    <mergeCell ref="F1701:G1701"/>
    <mergeCell ref="F1705:G1705"/>
    <mergeCell ref="F1706:G1706"/>
    <mergeCell ref="F1707:G1707"/>
    <mergeCell ref="F1708:G1708"/>
    <mergeCell ref="F1712:G1712"/>
    <mergeCell ref="F1692:G1692"/>
    <mergeCell ref="F1693:G1693"/>
    <mergeCell ref="F1694:G1694"/>
    <mergeCell ref="F1698:G1698"/>
    <mergeCell ref="F1699:G1699"/>
    <mergeCell ref="F1700:G1700"/>
    <mergeCell ref="F1680:G1680"/>
    <mergeCell ref="F1684:G1684"/>
    <mergeCell ref="F1685:G1685"/>
    <mergeCell ref="F1686:G1686"/>
    <mergeCell ref="F1687:G1687"/>
    <mergeCell ref="F1691:G1691"/>
    <mergeCell ref="F1734:G1734"/>
    <mergeCell ref="F1735:G1735"/>
    <mergeCell ref="F1736:G1736"/>
    <mergeCell ref="F1737:G1737"/>
    <mergeCell ref="F1741:G1741"/>
    <mergeCell ref="F1742:G1742"/>
    <mergeCell ref="F1722:G1722"/>
    <mergeCell ref="F1726:G1726"/>
    <mergeCell ref="F1727:G1727"/>
    <mergeCell ref="F1728:G1728"/>
    <mergeCell ref="F1729:G1729"/>
    <mergeCell ref="F1733:G1733"/>
    <mergeCell ref="F1713:G1713"/>
    <mergeCell ref="F1714:G1714"/>
    <mergeCell ref="F1715:G1715"/>
    <mergeCell ref="F1719:G1719"/>
    <mergeCell ref="F1720:G1720"/>
    <mergeCell ref="F1721:G1721"/>
    <mergeCell ref="F1761:G1761"/>
    <mergeCell ref="F1765:G1765"/>
    <mergeCell ref="F1766:G1766"/>
    <mergeCell ref="F1767:G1767"/>
    <mergeCell ref="F1768:G1768"/>
    <mergeCell ref="F1769:G1769"/>
    <mergeCell ref="F1752:G1752"/>
    <mergeCell ref="F1753:G1753"/>
    <mergeCell ref="F1757:G1757"/>
    <mergeCell ref="F1758:G1758"/>
    <mergeCell ref="F1759:G1759"/>
    <mergeCell ref="F1760:G1760"/>
    <mergeCell ref="F1743:G1743"/>
    <mergeCell ref="F1744:G1744"/>
    <mergeCell ref="F1748:G1748"/>
    <mergeCell ref="F1749:G1749"/>
    <mergeCell ref="F1750:G1750"/>
    <mergeCell ref="F1751:G1751"/>
    <mergeCell ref="F1791:G1791"/>
    <mergeCell ref="F1792:G1792"/>
    <mergeCell ref="F1793:G1793"/>
    <mergeCell ref="F1794:G1794"/>
    <mergeCell ref="F1795:G1795"/>
    <mergeCell ref="F1799:G1799"/>
    <mergeCell ref="F1782:G1782"/>
    <mergeCell ref="F1783:G1783"/>
    <mergeCell ref="F1784:G1784"/>
    <mergeCell ref="F1785:G1785"/>
    <mergeCell ref="G1789:H1789"/>
    <mergeCell ref="F1790:G1790"/>
    <mergeCell ref="F1773:G1773"/>
    <mergeCell ref="F1774:G1774"/>
    <mergeCell ref="F1775:G1775"/>
    <mergeCell ref="F1776:G1776"/>
    <mergeCell ref="F1777:G1777"/>
    <mergeCell ref="F1781:G1781"/>
    <mergeCell ref="F1818:G1818"/>
    <mergeCell ref="F1819:G1819"/>
    <mergeCell ref="F1820:G1820"/>
    <mergeCell ref="F1821:G1821"/>
    <mergeCell ref="F1822:G1822"/>
    <mergeCell ref="F1826:G1826"/>
    <mergeCell ref="F1809:G1809"/>
    <mergeCell ref="F1810:G1810"/>
    <mergeCell ref="F1811:G1811"/>
    <mergeCell ref="F1812:G1812"/>
    <mergeCell ref="F1813:G1813"/>
    <mergeCell ref="F1817:G1817"/>
    <mergeCell ref="F1800:G1800"/>
    <mergeCell ref="F1801:G1801"/>
    <mergeCell ref="F1802:G1802"/>
    <mergeCell ref="F1803:G1803"/>
    <mergeCell ref="F1804:G1804"/>
    <mergeCell ref="F1808:G1808"/>
    <mergeCell ref="F1845:G1845"/>
    <mergeCell ref="F1846:G1846"/>
    <mergeCell ref="F1847:G1847"/>
    <mergeCell ref="F1848:G1848"/>
    <mergeCell ref="F1849:G1849"/>
    <mergeCell ref="F1853:G1853"/>
    <mergeCell ref="F1836:G1836"/>
    <mergeCell ref="F1837:G1837"/>
    <mergeCell ref="F1838:G1838"/>
    <mergeCell ref="F1839:G1839"/>
    <mergeCell ref="F1840:G1840"/>
    <mergeCell ref="F1844:G1844"/>
    <mergeCell ref="F1827:G1827"/>
    <mergeCell ref="F1828:G1828"/>
    <mergeCell ref="F1829:G1829"/>
    <mergeCell ref="F1830:G1830"/>
    <mergeCell ref="F1831:G1831"/>
    <mergeCell ref="F1835:G1835"/>
    <mergeCell ref="F1872:G1872"/>
    <mergeCell ref="F1873:G1873"/>
    <mergeCell ref="F1877:G1877"/>
    <mergeCell ref="F1878:G1878"/>
    <mergeCell ref="F1879:G1879"/>
    <mergeCell ref="F1880:G1880"/>
    <mergeCell ref="F1863:G1863"/>
    <mergeCell ref="F1864:G1864"/>
    <mergeCell ref="F1865:G1865"/>
    <mergeCell ref="F1869:G1869"/>
    <mergeCell ref="F1870:G1870"/>
    <mergeCell ref="F1871:G1871"/>
    <mergeCell ref="F1854:G1854"/>
    <mergeCell ref="F1855:G1855"/>
    <mergeCell ref="F1856:G1856"/>
    <mergeCell ref="F1857:G1857"/>
    <mergeCell ref="F1861:G1861"/>
    <mergeCell ref="F1862:G1862"/>
    <mergeCell ref="F1902:G1902"/>
    <mergeCell ref="F1903:G1903"/>
    <mergeCell ref="F1904:G1904"/>
    <mergeCell ref="F1905:G1905"/>
    <mergeCell ref="F1906:G1906"/>
    <mergeCell ref="F1907:G1907"/>
    <mergeCell ref="G1893:H1893"/>
    <mergeCell ref="F1894:G1894"/>
    <mergeCell ref="F1895:G1895"/>
    <mergeCell ref="F1896:G1896"/>
    <mergeCell ref="F1897:G1897"/>
    <mergeCell ref="F1898:G1898"/>
    <mergeCell ref="F1881:G1881"/>
    <mergeCell ref="F1885:G1885"/>
    <mergeCell ref="F1886:G1886"/>
    <mergeCell ref="F1887:G1887"/>
    <mergeCell ref="F1888:G1888"/>
    <mergeCell ref="F1889:G1889"/>
    <mergeCell ref="G1923:H1923"/>
    <mergeCell ref="F1924:G1924"/>
    <mergeCell ref="F1925:G1925"/>
    <mergeCell ref="F1926:G1926"/>
    <mergeCell ref="F1927:G1927"/>
    <mergeCell ref="F1928:G1928"/>
    <mergeCell ref="F1914:G1914"/>
    <mergeCell ref="F1915:G1915"/>
    <mergeCell ref="F1916:G1916"/>
    <mergeCell ref="F1917:G1917"/>
    <mergeCell ref="F1918:G1918"/>
    <mergeCell ref="F1919:G1919"/>
    <mergeCell ref="F1908:G1908"/>
    <mergeCell ref="F1909:G1909"/>
    <mergeCell ref="F1910:G1910"/>
    <mergeCell ref="F1911:G1911"/>
    <mergeCell ref="F1912:G1912"/>
    <mergeCell ref="F1913:G1913"/>
    <mergeCell ref="F1950:G1950"/>
    <mergeCell ref="F1951:G1951"/>
    <mergeCell ref="F1952:G1952"/>
    <mergeCell ref="F1953:G1953"/>
    <mergeCell ref="F1957:G1957"/>
    <mergeCell ref="F1958:G1958"/>
    <mergeCell ref="F1938:G1938"/>
    <mergeCell ref="F1942:G1942"/>
    <mergeCell ref="F1943:G1943"/>
    <mergeCell ref="F1944:G1944"/>
    <mergeCell ref="F1945:G1945"/>
    <mergeCell ref="F1949:G1949"/>
    <mergeCell ref="F1929:G1929"/>
    <mergeCell ref="G1933:H1933"/>
    <mergeCell ref="F1934:G1934"/>
    <mergeCell ref="F1935:G1935"/>
    <mergeCell ref="F1936:G1936"/>
    <mergeCell ref="F1937:G1937"/>
    <mergeCell ref="F1977:G1977"/>
    <mergeCell ref="G1981:H1981"/>
    <mergeCell ref="F1982:G1982"/>
    <mergeCell ref="F1983:G1983"/>
    <mergeCell ref="F1984:G1984"/>
    <mergeCell ref="F1985:G1985"/>
    <mergeCell ref="F1968:G1968"/>
    <mergeCell ref="F1969:G1969"/>
    <mergeCell ref="F1973:G1973"/>
    <mergeCell ref="F1974:G1974"/>
    <mergeCell ref="F1975:G1975"/>
    <mergeCell ref="F1976:G1976"/>
    <mergeCell ref="F1959:G1959"/>
    <mergeCell ref="F1960:G1960"/>
    <mergeCell ref="F1961:G1961"/>
    <mergeCell ref="F1965:G1965"/>
    <mergeCell ref="F1966:G1966"/>
    <mergeCell ref="F1967:G1967"/>
    <mergeCell ref="F2007:G2007"/>
    <mergeCell ref="F2008:G2008"/>
    <mergeCell ref="F2009:G2009"/>
    <mergeCell ref="F2010:G2010"/>
    <mergeCell ref="F2011:G2011"/>
    <mergeCell ref="F2015:G2015"/>
    <mergeCell ref="G1998:H1998"/>
    <mergeCell ref="F1999:G1999"/>
    <mergeCell ref="F2000:G2000"/>
    <mergeCell ref="F2001:G2001"/>
    <mergeCell ref="F2002:G2002"/>
    <mergeCell ref="F2003:G2003"/>
    <mergeCell ref="F1986:G1986"/>
    <mergeCell ref="F1990:G1990"/>
    <mergeCell ref="F1991:G1991"/>
    <mergeCell ref="F1992:G1992"/>
    <mergeCell ref="F1993:G1993"/>
    <mergeCell ref="F1994:G1994"/>
    <mergeCell ref="F2034:G2034"/>
    <mergeCell ref="F2035:G2035"/>
    <mergeCell ref="F2036:G2036"/>
    <mergeCell ref="F2037:G2037"/>
    <mergeCell ref="F2041:G2041"/>
    <mergeCell ref="F2042:G2042"/>
    <mergeCell ref="F2025:G2025"/>
    <mergeCell ref="F2026:G2026"/>
    <mergeCell ref="F2027:G2027"/>
    <mergeCell ref="F2028:G2028"/>
    <mergeCell ref="F2029:G2029"/>
    <mergeCell ref="F2033:G2033"/>
    <mergeCell ref="F2016:G2016"/>
    <mergeCell ref="F2017:G2017"/>
    <mergeCell ref="F2018:G2018"/>
    <mergeCell ref="F2019:G2019"/>
    <mergeCell ref="F2020:G2020"/>
    <mergeCell ref="F2021:G2021"/>
    <mergeCell ref="F2078:G2078"/>
    <mergeCell ref="F2061:G2061"/>
    <mergeCell ref="F2062:G2062"/>
    <mergeCell ref="F2063:G2063"/>
    <mergeCell ref="F2064:G2064"/>
    <mergeCell ref="F2065:G2065"/>
    <mergeCell ref="F2069:G2069"/>
    <mergeCell ref="F2052:G2052"/>
    <mergeCell ref="F2053:G2053"/>
    <mergeCell ref="F2057:G2057"/>
    <mergeCell ref="F2058:G2058"/>
    <mergeCell ref="F2059:G2059"/>
    <mergeCell ref="F2060:G2060"/>
    <mergeCell ref="F2043:G2043"/>
    <mergeCell ref="F2044:G2044"/>
    <mergeCell ref="F2045:G2045"/>
    <mergeCell ref="F2049:G2049"/>
    <mergeCell ref="F2050:G2050"/>
    <mergeCell ref="F2051:G2051"/>
    <mergeCell ref="C3:E3"/>
    <mergeCell ref="C4:E4"/>
    <mergeCell ref="C5:E5"/>
    <mergeCell ref="C6:E6"/>
    <mergeCell ref="G2109:H2109"/>
    <mergeCell ref="F2110:G2110"/>
    <mergeCell ref="F2111:G2111"/>
    <mergeCell ref="F2112:G2112"/>
    <mergeCell ref="F2113:G2113"/>
    <mergeCell ref="F2097:G2097"/>
    <mergeCell ref="F2101:G2101"/>
    <mergeCell ref="F2102:G2102"/>
    <mergeCell ref="F2103:G2103"/>
    <mergeCell ref="F2104:G2104"/>
    <mergeCell ref="F2105:G2105"/>
    <mergeCell ref="F2088:G2088"/>
    <mergeCell ref="F2089:G2089"/>
    <mergeCell ref="F2093:G2093"/>
    <mergeCell ref="F2094:G2094"/>
    <mergeCell ref="F2095:G2095"/>
    <mergeCell ref="F2096:G2096"/>
    <mergeCell ref="F2079:G2079"/>
    <mergeCell ref="F2080:G2080"/>
    <mergeCell ref="F2081:G2081"/>
    <mergeCell ref="F2085:G2085"/>
    <mergeCell ref="F2086:G2086"/>
    <mergeCell ref="F2087:G2087"/>
    <mergeCell ref="F2070:G2070"/>
    <mergeCell ref="F2071:G2071"/>
    <mergeCell ref="F2072:G2072"/>
    <mergeCell ref="F2073:G2073"/>
    <mergeCell ref="F2077:G2077"/>
  </mergeCells>
  <printOptions horizontalCentered="1"/>
  <pageMargins left="0.51181102362204722" right="0.51181102362204722" top="1.1811023622047245" bottom="1.1023622047244095" header="0.51181102362204722" footer="0.51181102362204722"/>
  <pageSetup paperSize="9" scale="47" fitToHeight="0" orientation="portrait" r:id="rId1"/>
  <headerFooter>
    <oddHeader>&amp;L
CNPJ: 37.319.041/0001-55&amp;C&amp;G&amp;R
INSC. ESTADUAL: 00000005692610</oddHeader>
    <oddFooter>&amp;L &amp;CTOTAL Engenharia &amp; Comércio de Materiais de Construção Ltda.
+55 69 99229 6510
+55 69 99283 9999
total_engenharia@outlook.com</oddFooter>
  </headerFooter>
  <ignoredErrors>
    <ignoredError sqref="C14:J734 C736:J741 C735:E735 H735:J735 C743:J748 C742:E742 H742:J742 C750:J756 C749:E749 H749:J749 C758:J763 C757:E757 H757:J757 C765:J770 C764:E764 H764:J764 C772:J777 C771:E771 H771:J771 C779:J784 C778:E778 H778:J778 C786:J1576 C785:E785 H785:J785 C1578:J1584 C1577:E1577 H1577:J1577 C1586:J1592 E1585:J1585 C1594:J2113 E1593:J1593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7056E-5923-45EE-B11C-409DECF200F5}">
  <sheetPr>
    <pageSetUpPr fitToPage="1"/>
  </sheetPr>
  <dimension ref="B1:K230"/>
  <sheetViews>
    <sheetView showOutlineSymbols="0" view="pageBreakPreview" zoomScale="70" zoomScaleNormal="70" zoomScaleSheetLayoutView="70" zoomScalePageLayoutView="40" workbookViewId="0">
      <selection activeCell="K10" sqref="K10"/>
    </sheetView>
  </sheetViews>
  <sheetFormatPr defaultRowHeight="14.25" x14ac:dyDescent="0.2"/>
  <cols>
    <col min="1" max="1" width="9" style="26"/>
    <col min="2" max="2" width="13.25" style="26" customWidth="1"/>
    <col min="3" max="3" width="10" style="26" bestFit="1" customWidth="1"/>
    <col min="4" max="4" width="60" style="26" bestFit="1" customWidth="1"/>
    <col min="5" max="6" width="10" style="26" bestFit="1" customWidth="1"/>
    <col min="7" max="8" width="15" style="26" customWidth="1"/>
    <col min="9" max="9" width="10.875" style="26" customWidth="1"/>
    <col min="10" max="10" width="18" style="26" customWidth="1"/>
    <col min="11" max="11" width="17.375" style="26" customWidth="1"/>
    <col min="12" max="12" width="15" style="26" bestFit="1" customWidth="1"/>
    <col min="13" max="16384" width="9" style="26"/>
  </cols>
  <sheetData>
    <row r="1" spans="2:11" ht="27" customHeight="1" x14ac:dyDescent="0.2"/>
    <row r="2" spans="2:11" ht="15" x14ac:dyDescent="0.2">
      <c r="B2" s="6"/>
      <c r="C2" s="61"/>
      <c r="D2" s="226"/>
      <c r="E2" s="40"/>
      <c r="F2" s="40"/>
      <c r="G2" s="40"/>
      <c r="H2" s="262"/>
      <c r="I2" s="262"/>
      <c r="J2" s="40"/>
      <c r="K2" s="9"/>
    </row>
    <row r="3" spans="2:11" s="2" customFormat="1" ht="15" x14ac:dyDescent="0.2">
      <c r="B3" s="10" t="s">
        <v>37</v>
      </c>
      <c r="C3" s="390" t="s">
        <v>38</v>
      </c>
      <c r="D3" s="390"/>
      <c r="E3" s="20"/>
      <c r="F3" s="236"/>
      <c r="G3" s="236"/>
      <c r="H3" s="236"/>
      <c r="I3" s="236"/>
      <c r="J3" s="13" t="s">
        <v>44</v>
      </c>
      <c r="K3" s="15" t="s">
        <v>827</v>
      </c>
    </row>
    <row r="4" spans="2:11" s="2" customFormat="1" ht="15" x14ac:dyDescent="0.2">
      <c r="B4" s="10" t="s">
        <v>39</v>
      </c>
      <c r="C4" s="390" t="s">
        <v>40</v>
      </c>
      <c r="D4" s="390"/>
      <c r="E4" s="20"/>
      <c r="F4" s="236"/>
      <c r="G4" s="236"/>
      <c r="H4" s="236"/>
      <c r="I4" s="236"/>
      <c r="J4" s="13" t="s">
        <v>45</v>
      </c>
      <c r="K4" s="14">
        <v>44075</v>
      </c>
    </row>
    <row r="5" spans="2:11" s="2" customFormat="1" ht="15" x14ac:dyDescent="0.2">
      <c r="B5" s="10" t="s">
        <v>41</v>
      </c>
      <c r="C5" s="390" t="s">
        <v>42</v>
      </c>
      <c r="D5" s="390"/>
      <c r="E5" s="20"/>
      <c r="F5" s="236"/>
      <c r="G5" s="236"/>
      <c r="H5" s="236"/>
      <c r="I5" s="236"/>
      <c r="J5" s="13" t="s">
        <v>49</v>
      </c>
      <c r="K5" s="15" t="s">
        <v>46</v>
      </c>
    </row>
    <row r="6" spans="2:11" s="3" customFormat="1" ht="15" x14ac:dyDescent="0.2">
      <c r="B6" s="10" t="s">
        <v>43</v>
      </c>
      <c r="C6" s="390">
        <v>44139</v>
      </c>
      <c r="D6" s="390"/>
      <c r="E6" s="20"/>
      <c r="F6" s="236"/>
      <c r="G6" s="236"/>
      <c r="H6" s="236"/>
      <c r="I6" s="236"/>
      <c r="J6" s="236"/>
      <c r="K6" s="15" t="s">
        <v>47</v>
      </c>
    </row>
    <row r="7" spans="2:11" s="3" customFormat="1" ht="15" x14ac:dyDescent="0.2">
      <c r="B7" s="10"/>
      <c r="C7" s="16"/>
      <c r="D7" s="16"/>
      <c r="E7" s="20"/>
      <c r="F7" s="236"/>
      <c r="G7" s="236"/>
      <c r="H7" s="236"/>
      <c r="I7" s="236"/>
      <c r="J7" s="13" t="s">
        <v>48</v>
      </c>
      <c r="K7" s="60">
        <f>'BDI - NÃO DESONERADO'!G25</f>
        <v>0.2288</v>
      </c>
    </row>
    <row r="8" spans="2:11" s="3" customFormat="1" ht="15" x14ac:dyDescent="0.2">
      <c r="B8" s="10"/>
      <c r="C8" s="16"/>
      <c r="D8" s="16"/>
      <c r="E8" s="20"/>
      <c r="F8" s="236"/>
      <c r="G8" s="236"/>
      <c r="H8" s="236"/>
      <c r="I8" s="236"/>
      <c r="J8" s="236"/>
      <c r="K8" s="263"/>
    </row>
    <row r="9" spans="2:11" ht="29.25" customHeight="1" x14ac:dyDescent="0.2">
      <c r="B9" s="412" t="s">
        <v>1537</v>
      </c>
      <c r="C9" s="413"/>
      <c r="D9" s="413"/>
      <c r="E9" s="413"/>
      <c r="F9" s="413"/>
      <c r="G9" s="413"/>
      <c r="H9" s="413"/>
      <c r="I9" s="413"/>
      <c r="J9" s="413"/>
      <c r="K9" s="414"/>
    </row>
    <row r="10" spans="2:11" ht="29.25" customHeight="1" x14ac:dyDescent="0.2">
      <c r="B10" s="106" t="s">
        <v>50</v>
      </c>
      <c r="C10" s="107" t="s">
        <v>51</v>
      </c>
      <c r="D10" s="107" t="s">
        <v>2</v>
      </c>
      <c r="E10" s="107" t="s">
        <v>52</v>
      </c>
      <c r="F10" s="107" t="s">
        <v>53</v>
      </c>
      <c r="G10" s="107" t="s">
        <v>1538</v>
      </c>
      <c r="H10" s="107" t="s">
        <v>3</v>
      </c>
      <c r="I10" s="107" t="s">
        <v>1539</v>
      </c>
      <c r="J10" s="253" t="s">
        <v>1540</v>
      </c>
      <c r="K10" s="261" t="s">
        <v>2418</v>
      </c>
    </row>
    <row r="11" spans="2:11" ht="24" customHeight="1" x14ac:dyDescent="0.2">
      <c r="B11" s="254" t="s">
        <v>58</v>
      </c>
      <c r="C11" s="255" t="s">
        <v>59</v>
      </c>
      <c r="D11" s="255" t="s">
        <v>60</v>
      </c>
      <c r="E11" s="256" t="s">
        <v>61</v>
      </c>
      <c r="F11" s="257">
        <v>4</v>
      </c>
      <c r="G11" s="258">
        <v>18736.830000000002</v>
      </c>
      <c r="H11" s="258">
        <v>74947.320000000007</v>
      </c>
      <c r="I11" s="259">
        <v>0.13500000000000001</v>
      </c>
      <c r="J11" s="260">
        <v>0.13500000000000001</v>
      </c>
      <c r="K11" s="264" t="str">
        <f>IF(J11&gt;=95%,"C",IF(J11&lt;80%,"A","B"))</f>
        <v>A</v>
      </c>
    </row>
    <row r="12" spans="2:11" ht="36" customHeight="1" x14ac:dyDescent="0.2">
      <c r="B12" s="153">
        <v>94216</v>
      </c>
      <c r="C12" s="240" t="s">
        <v>72</v>
      </c>
      <c r="D12" s="240" t="s">
        <v>254</v>
      </c>
      <c r="E12" s="34" t="s">
        <v>74</v>
      </c>
      <c r="F12" s="155">
        <v>313.74</v>
      </c>
      <c r="G12" s="51">
        <v>166.07</v>
      </c>
      <c r="H12" s="51">
        <v>52102.8</v>
      </c>
      <c r="I12" s="204">
        <v>9.3900000000000011E-2</v>
      </c>
      <c r="J12" s="206">
        <v>0.22889999999999999</v>
      </c>
      <c r="K12" s="265" t="str">
        <f t="shared" ref="K12:K75" si="0">IF(J12&gt;=95%,"C",IF(J12&lt;80%,"A","B"))</f>
        <v>A</v>
      </c>
    </row>
    <row r="13" spans="2:11" ht="36" customHeight="1" x14ac:dyDescent="0.2">
      <c r="B13" s="153">
        <v>87263</v>
      </c>
      <c r="C13" s="240" t="s">
        <v>72</v>
      </c>
      <c r="D13" s="240" t="s">
        <v>277</v>
      </c>
      <c r="E13" s="34" t="s">
        <v>74</v>
      </c>
      <c r="F13" s="155">
        <v>272.26</v>
      </c>
      <c r="G13" s="51">
        <v>112.72</v>
      </c>
      <c r="H13" s="51">
        <v>30689.14</v>
      </c>
      <c r="I13" s="204">
        <v>5.5300000000000002E-2</v>
      </c>
      <c r="J13" s="206">
        <v>0.28420000000000001</v>
      </c>
      <c r="K13" s="265" t="str">
        <f t="shared" si="0"/>
        <v>A</v>
      </c>
    </row>
    <row r="14" spans="2:11" ht="60" customHeight="1" x14ac:dyDescent="0.2">
      <c r="B14" s="153">
        <v>87523</v>
      </c>
      <c r="C14" s="240" t="s">
        <v>72</v>
      </c>
      <c r="D14" s="240" t="s">
        <v>230</v>
      </c>
      <c r="E14" s="34" t="s">
        <v>74</v>
      </c>
      <c r="F14" s="155">
        <v>402.89</v>
      </c>
      <c r="G14" s="51">
        <v>73.97</v>
      </c>
      <c r="H14" s="51">
        <v>29801.77</v>
      </c>
      <c r="I14" s="204">
        <v>5.3699999999999998E-2</v>
      </c>
      <c r="J14" s="206">
        <v>0.33789999999999998</v>
      </c>
      <c r="K14" s="265" t="str">
        <f t="shared" si="0"/>
        <v>A</v>
      </c>
    </row>
    <row r="15" spans="2:11" ht="36" customHeight="1" x14ac:dyDescent="0.2">
      <c r="B15" s="153">
        <v>98561</v>
      </c>
      <c r="C15" s="240" t="s">
        <v>72</v>
      </c>
      <c r="D15" s="240" t="s">
        <v>298</v>
      </c>
      <c r="E15" s="34" t="s">
        <v>74</v>
      </c>
      <c r="F15" s="155">
        <v>495.71</v>
      </c>
      <c r="G15" s="51">
        <v>34.590000000000003</v>
      </c>
      <c r="H15" s="51">
        <v>17146.599999999999</v>
      </c>
      <c r="I15" s="204">
        <v>3.0899999999999997E-2</v>
      </c>
      <c r="J15" s="206">
        <v>0.36880000000000002</v>
      </c>
      <c r="K15" s="265" t="str">
        <f t="shared" si="0"/>
        <v>A</v>
      </c>
    </row>
    <row r="16" spans="2:11" ht="48" customHeight="1" x14ac:dyDescent="0.2">
      <c r="B16" s="153">
        <v>87530</v>
      </c>
      <c r="C16" s="240" t="s">
        <v>72</v>
      </c>
      <c r="D16" s="240" t="s">
        <v>293</v>
      </c>
      <c r="E16" s="34" t="s">
        <v>74</v>
      </c>
      <c r="F16" s="155">
        <v>495.71</v>
      </c>
      <c r="G16" s="51">
        <v>33.61</v>
      </c>
      <c r="H16" s="51">
        <v>16660.810000000001</v>
      </c>
      <c r="I16" s="204">
        <v>0.03</v>
      </c>
      <c r="J16" s="206">
        <v>0.39880000000000004</v>
      </c>
      <c r="K16" s="265" t="str">
        <f t="shared" si="0"/>
        <v>A</v>
      </c>
    </row>
    <row r="17" spans="2:11" ht="48" customHeight="1" x14ac:dyDescent="0.2">
      <c r="B17" s="153">
        <v>87269</v>
      </c>
      <c r="C17" s="240" t="s">
        <v>72</v>
      </c>
      <c r="D17" s="240" t="s">
        <v>306</v>
      </c>
      <c r="E17" s="34" t="s">
        <v>74</v>
      </c>
      <c r="F17" s="155">
        <v>316.45</v>
      </c>
      <c r="G17" s="51">
        <v>48.77</v>
      </c>
      <c r="H17" s="51">
        <v>15433.26</v>
      </c>
      <c r="I17" s="204">
        <v>2.7799999999999998E-2</v>
      </c>
      <c r="J17" s="206">
        <v>0.42659999999999998</v>
      </c>
      <c r="K17" s="265" t="str">
        <f t="shared" si="0"/>
        <v>A</v>
      </c>
    </row>
    <row r="18" spans="2:11" ht="24" customHeight="1" x14ac:dyDescent="0.2">
      <c r="B18" s="153">
        <v>98459</v>
      </c>
      <c r="C18" s="240" t="s">
        <v>72</v>
      </c>
      <c r="D18" s="240" t="s">
        <v>73</v>
      </c>
      <c r="E18" s="34" t="s">
        <v>74</v>
      </c>
      <c r="F18" s="155">
        <v>228</v>
      </c>
      <c r="G18" s="51">
        <v>65.599999999999994</v>
      </c>
      <c r="H18" s="51">
        <v>14956.8</v>
      </c>
      <c r="I18" s="204">
        <v>2.69E-2</v>
      </c>
      <c r="J18" s="206">
        <v>0.4536</v>
      </c>
      <c r="K18" s="265" t="str">
        <f t="shared" si="0"/>
        <v>A</v>
      </c>
    </row>
    <row r="19" spans="2:11" ht="48" customHeight="1" x14ac:dyDescent="0.2">
      <c r="B19" s="108" t="s">
        <v>234</v>
      </c>
      <c r="C19" s="240" t="s">
        <v>59</v>
      </c>
      <c r="D19" s="240" t="s">
        <v>235</v>
      </c>
      <c r="E19" s="34" t="s">
        <v>175</v>
      </c>
      <c r="F19" s="155">
        <v>1172.6400000000001</v>
      </c>
      <c r="G19" s="51">
        <v>10.97</v>
      </c>
      <c r="H19" s="51">
        <v>12863.86</v>
      </c>
      <c r="I19" s="204">
        <v>2.3199999999999998E-2</v>
      </c>
      <c r="J19" s="206">
        <v>0.47670000000000001</v>
      </c>
      <c r="K19" s="265" t="str">
        <f t="shared" si="0"/>
        <v>A</v>
      </c>
    </row>
    <row r="20" spans="2:11" ht="48" customHeight="1" x14ac:dyDescent="0.2">
      <c r="B20" s="153">
        <v>87690</v>
      </c>
      <c r="C20" s="240" t="s">
        <v>72</v>
      </c>
      <c r="D20" s="240" t="s">
        <v>267</v>
      </c>
      <c r="E20" s="34" t="s">
        <v>74</v>
      </c>
      <c r="F20" s="155">
        <v>272.26</v>
      </c>
      <c r="G20" s="51">
        <v>42.6</v>
      </c>
      <c r="H20" s="51">
        <v>11598.27</v>
      </c>
      <c r="I20" s="204">
        <v>2.0899999999999998E-2</v>
      </c>
      <c r="J20" s="206">
        <v>0.49759999999999999</v>
      </c>
      <c r="K20" s="265" t="str">
        <f t="shared" si="0"/>
        <v>A</v>
      </c>
    </row>
    <row r="21" spans="2:11" ht="36" customHeight="1" x14ac:dyDescent="0.2">
      <c r="B21" s="153">
        <v>96116</v>
      </c>
      <c r="C21" s="240" t="s">
        <v>72</v>
      </c>
      <c r="D21" s="240" t="s">
        <v>259</v>
      </c>
      <c r="E21" s="34" t="s">
        <v>74</v>
      </c>
      <c r="F21" s="155">
        <v>270.31</v>
      </c>
      <c r="G21" s="51">
        <v>42.81</v>
      </c>
      <c r="H21" s="51">
        <v>11571.97</v>
      </c>
      <c r="I21" s="204">
        <v>2.0799999999999999E-2</v>
      </c>
      <c r="J21" s="206">
        <v>0.51849999999999996</v>
      </c>
      <c r="K21" s="265" t="str">
        <f t="shared" si="0"/>
        <v>A</v>
      </c>
    </row>
    <row r="22" spans="2:11" ht="24" customHeight="1" x14ac:dyDescent="0.2">
      <c r="B22" s="153">
        <v>96135</v>
      </c>
      <c r="C22" s="240" t="s">
        <v>72</v>
      </c>
      <c r="D22" s="240" t="s">
        <v>365</v>
      </c>
      <c r="E22" s="34" t="s">
        <v>74</v>
      </c>
      <c r="F22" s="155">
        <v>495.71</v>
      </c>
      <c r="G22" s="51">
        <v>21.72</v>
      </c>
      <c r="H22" s="51">
        <v>10766.82</v>
      </c>
      <c r="I22" s="204">
        <v>1.9400000000000001E-2</v>
      </c>
      <c r="J22" s="206">
        <v>0.53790000000000004</v>
      </c>
      <c r="K22" s="265" t="str">
        <f t="shared" si="0"/>
        <v>A</v>
      </c>
    </row>
    <row r="23" spans="2:11" ht="60" customHeight="1" x14ac:dyDescent="0.2">
      <c r="B23" s="153">
        <v>87527</v>
      </c>
      <c r="C23" s="240" t="s">
        <v>72</v>
      </c>
      <c r="D23" s="240" t="s">
        <v>290</v>
      </c>
      <c r="E23" s="34" t="s">
        <v>74</v>
      </c>
      <c r="F23" s="155">
        <v>320.29000000000002</v>
      </c>
      <c r="G23" s="51">
        <v>32.57</v>
      </c>
      <c r="H23" s="51">
        <v>10431.84</v>
      </c>
      <c r="I23" s="204">
        <v>1.8799999999999997E-2</v>
      </c>
      <c r="J23" s="206">
        <v>0.55669999999999997</v>
      </c>
      <c r="K23" s="265" t="str">
        <f t="shared" si="0"/>
        <v>A</v>
      </c>
    </row>
    <row r="24" spans="2:11" ht="48" customHeight="1" x14ac:dyDescent="0.2">
      <c r="B24" s="153">
        <v>92580</v>
      </c>
      <c r="C24" s="240" t="s">
        <v>72</v>
      </c>
      <c r="D24" s="240" t="s">
        <v>238</v>
      </c>
      <c r="E24" s="34" t="s">
        <v>74</v>
      </c>
      <c r="F24" s="155">
        <v>313.74</v>
      </c>
      <c r="G24" s="51">
        <v>30.8</v>
      </c>
      <c r="H24" s="51">
        <v>9663.19</v>
      </c>
      <c r="I24" s="204">
        <v>1.7399999999999999E-2</v>
      </c>
      <c r="J24" s="206">
        <v>0.57409999999999994</v>
      </c>
      <c r="K24" s="265" t="str">
        <f t="shared" si="0"/>
        <v>A</v>
      </c>
    </row>
    <row r="25" spans="2:11" ht="36" customHeight="1" x14ac:dyDescent="0.2">
      <c r="B25" s="153">
        <v>94965</v>
      </c>
      <c r="C25" s="240" t="s">
        <v>72</v>
      </c>
      <c r="D25" s="240" t="s">
        <v>195</v>
      </c>
      <c r="E25" s="34" t="s">
        <v>97</v>
      </c>
      <c r="F25" s="155">
        <v>21.04</v>
      </c>
      <c r="G25" s="51">
        <v>450.61</v>
      </c>
      <c r="H25" s="51">
        <v>9480.83</v>
      </c>
      <c r="I25" s="204">
        <v>1.7100000000000001E-2</v>
      </c>
      <c r="J25" s="206">
        <v>0.59119999999999995</v>
      </c>
      <c r="K25" s="265" t="str">
        <f t="shared" si="0"/>
        <v>A</v>
      </c>
    </row>
    <row r="26" spans="2:11" ht="36" customHeight="1" x14ac:dyDescent="0.2">
      <c r="B26" s="153">
        <v>92452</v>
      </c>
      <c r="C26" s="240" t="s">
        <v>72</v>
      </c>
      <c r="D26" s="240" t="s">
        <v>205</v>
      </c>
      <c r="E26" s="34" t="s">
        <v>74</v>
      </c>
      <c r="F26" s="155">
        <v>98.3</v>
      </c>
      <c r="G26" s="51">
        <v>94.39</v>
      </c>
      <c r="H26" s="51">
        <v>9278.5300000000007</v>
      </c>
      <c r="I26" s="204">
        <v>1.67E-2</v>
      </c>
      <c r="J26" s="206">
        <v>0.6079</v>
      </c>
      <c r="K26" s="265" t="str">
        <f t="shared" si="0"/>
        <v>A</v>
      </c>
    </row>
    <row r="27" spans="2:11" ht="36" customHeight="1" x14ac:dyDescent="0.2">
      <c r="B27" s="108" t="s">
        <v>353</v>
      </c>
      <c r="C27" s="240" t="s">
        <v>59</v>
      </c>
      <c r="D27" s="240" t="s">
        <v>354</v>
      </c>
      <c r="E27" s="34" t="s">
        <v>67</v>
      </c>
      <c r="F27" s="155">
        <v>4</v>
      </c>
      <c r="G27" s="51">
        <v>2066.37</v>
      </c>
      <c r="H27" s="51">
        <v>8265.48</v>
      </c>
      <c r="I27" s="204">
        <v>1.49E-2</v>
      </c>
      <c r="J27" s="206">
        <v>0.62280000000000002</v>
      </c>
      <c r="K27" s="265" t="str">
        <f t="shared" si="0"/>
        <v>A</v>
      </c>
    </row>
    <row r="28" spans="2:11" ht="24" customHeight="1" x14ac:dyDescent="0.2">
      <c r="B28" s="153">
        <v>72253</v>
      </c>
      <c r="C28" s="240" t="s">
        <v>72</v>
      </c>
      <c r="D28" s="240" t="s">
        <v>782</v>
      </c>
      <c r="E28" s="34" t="s">
        <v>122</v>
      </c>
      <c r="F28" s="155">
        <v>275</v>
      </c>
      <c r="G28" s="51">
        <v>29.56</v>
      </c>
      <c r="H28" s="51">
        <v>8129</v>
      </c>
      <c r="I28" s="204">
        <v>1.46E-2</v>
      </c>
      <c r="J28" s="206">
        <v>0.63739999999999997</v>
      </c>
      <c r="K28" s="265" t="str">
        <f t="shared" si="0"/>
        <v>A</v>
      </c>
    </row>
    <row r="29" spans="2:11" ht="36" customHeight="1" x14ac:dyDescent="0.2">
      <c r="B29" s="108" t="s">
        <v>339</v>
      </c>
      <c r="C29" s="240" t="s">
        <v>59</v>
      </c>
      <c r="D29" s="240" t="s">
        <v>340</v>
      </c>
      <c r="E29" s="34" t="s">
        <v>67</v>
      </c>
      <c r="F29" s="155">
        <v>6</v>
      </c>
      <c r="G29" s="51">
        <v>1210.19</v>
      </c>
      <c r="H29" s="51">
        <v>7261.14</v>
      </c>
      <c r="I29" s="204">
        <v>1.3100000000000001E-2</v>
      </c>
      <c r="J29" s="206">
        <v>0.65049999999999997</v>
      </c>
      <c r="K29" s="265" t="str">
        <f t="shared" si="0"/>
        <v>A</v>
      </c>
    </row>
    <row r="30" spans="2:11" ht="36" customHeight="1" x14ac:dyDescent="0.2">
      <c r="B30" s="108" t="s">
        <v>347</v>
      </c>
      <c r="C30" s="240" t="s">
        <v>59</v>
      </c>
      <c r="D30" s="240" t="s">
        <v>348</v>
      </c>
      <c r="E30" s="34" t="s">
        <v>67</v>
      </c>
      <c r="F30" s="155">
        <v>4</v>
      </c>
      <c r="G30" s="51">
        <v>1627.69</v>
      </c>
      <c r="H30" s="51">
        <v>6510.76</v>
      </c>
      <c r="I30" s="204">
        <v>1.1699999999999999E-2</v>
      </c>
      <c r="J30" s="206">
        <v>0.66220000000000001</v>
      </c>
      <c r="K30" s="265" t="str">
        <f t="shared" si="0"/>
        <v>A</v>
      </c>
    </row>
    <row r="31" spans="2:11" ht="24" customHeight="1" x14ac:dyDescent="0.2">
      <c r="B31" s="153">
        <v>88489</v>
      </c>
      <c r="C31" s="240" t="s">
        <v>72</v>
      </c>
      <c r="D31" s="240" t="s">
        <v>368</v>
      </c>
      <c r="E31" s="34" t="s">
        <v>74</v>
      </c>
      <c r="F31" s="155">
        <v>495.71</v>
      </c>
      <c r="G31" s="51">
        <v>13.04</v>
      </c>
      <c r="H31" s="51">
        <v>6464.05</v>
      </c>
      <c r="I31" s="204">
        <v>1.1599999999999999E-2</v>
      </c>
      <c r="J31" s="206">
        <v>0.67390000000000005</v>
      </c>
      <c r="K31" s="265" t="str">
        <f t="shared" si="0"/>
        <v>A</v>
      </c>
    </row>
    <row r="32" spans="2:11" ht="24" customHeight="1" x14ac:dyDescent="0.2">
      <c r="B32" s="153">
        <v>72254</v>
      </c>
      <c r="C32" s="240" t="s">
        <v>72</v>
      </c>
      <c r="D32" s="240" t="s">
        <v>785</v>
      </c>
      <c r="E32" s="34" t="s">
        <v>122</v>
      </c>
      <c r="F32" s="155">
        <v>150</v>
      </c>
      <c r="G32" s="51">
        <v>41.83</v>
      </c>
      <c r="H32" s="51">
        <v>6274.5</v>
      </c>
      <c r="I32" s="204">
        <v>1.1299999999999999E-2</v>
      </c>
      <c r="J32" s="206">
        <v>0.68519999999999992</v>
      </c>
      <c r="K32" s="265" t="str">
        <f t="shared" si="0"/>
        <v>A</v>
      </c>
    </row>
    <row r="33" spans="2:11" ht="36" customHeight="1" x14ac:dyDescent="0.2">
      <c r="B33" s="153">
        <v>91926</v>
      </c>
      <c r="C33" s="240" t="s">
        <v>72</v>
      </c>
      <c r="D33" s="240" t="s">
        <v>626</v>
      </c>
      <c r="E33" s="34" t="s">
        <v>122</v>
      </c>
      <c r="F33" s="155">
        <v>2014.92</v>
      </c>
      <c r="G33" s="51">
        <v>2.8</v>
      </c>
      <c r="H33" s="51">
        <v>5641.77</v>
      </c>
      <c r="I33" s="204">
        <v>1.0200000000000001E-2</v>
      </c>
      <c r="J33" s="206">
        <v>0.69540000000000002</v>
      </c>
      <c r="K33" s="265" t="str">
        <f t="shared" si="0"/>
        <v>A</v>
      </c>
    </row>
    <row r="34" spans="2:11" ht="36" customHeight="1" x14ac:dyDescent="0.2">
      <c r="B34" s="153">
        <v>96536</v>
      </c>
      <c r="C34" s="240" t="s">
        <v>72</v>
      </c>
      <c r="D34" s="240" t="s">
        <v>169</v>
      </c>
      <c r="E34" s="34" t="s">
        <v>74</v>
      </c>
      <c r="F34" s="155">
        <v>118.22</v>
      </c>
      <c r="G34" s="51">
        <v>43.91</v>
      </c>
      <c r="H34" s="51">
        <v>5191.04</v>
      </c>
      <c r="I34" s="204">
        <v>9.3999999999999986E-3</v>
      </c>
      <c r="J34" s="206">
        <v>0.70469999999999999</v>
      </c>
      <c r="K34" s="265" t="str">
        <f t="shared" si="0"/>
        <v>A</v>
      </c>
    </row>
    <row r="35" spans="2:11" ht="24" customHeight="1" x14ac:dyDescent="0.2">
      <c r="B35" s="153">
        <v>92269</v>
      </c>
      <c r="C35" s="240" t="s">
        <v>72</v>
      </c>
      <c r="D35" s="240" t="s">
        <v>202</v>
      </c>
      <c r="E35" s="34" t="s">
        <v>74</v>
      </c>
      <c r="F35" s="155">
        <v>55.71</v>
      </c>
      <c r="G35" s="51">
        <v>85.97</v>
      </c>
      <c r="H35" s="51">
        <v>4789.38</v>
      </c>
      <c r="I35" s="204">
        <v>8.6E-3</v>
      </c>
      <c r="J35" s="206">
        <v>0.71329999999999993</v>
      </c>
      <c r="K35" s="265" t="str">
        <f t="shared" si="0"/>
        <v>A</v>
      </c>
    </row>
    <row r="36" spans="2:11" ht="24" customHeight="1" x14ac:dyDescent="0.2">
      <c r="B36" s="153">
        <v>95240</v>
      </c>
      <c r="C36" s="240" t="s">
        <v>72</v>
      </c>
      <c r="D36" s="240" t="s">
        <v>264</v>
      </c>
      <c r="E36" s="34" t="s">
        <v>74</v>
      </c>
      <c r="F36" s="155">
        <v>272.26</v>
      </c>
      <c r="G36" s="51">
        <v>15.49</v>
      </c>
      <c r="H36" s="51">
        <v>4217.3</v>
      </c>
      <c r="I36" s="204">
        <v>7.6E-3</v>
      </c>
      <c r="J36" s="206">
        <v>0.72089999999999999</v>
      </c>
      <c r="K36" s="265" t="str">
        <f t="shared" si="0"/>
        <v>A</v>
      </c>
    </row>
    <row r="37" spans="2:11" ht="24" customHeight="1" x14ac:dyDescent="0.2">
      <c r="B37" s="108" t="s">
        <v>79</v>
      </c>
      <c r="C37" s="240" t="s">
        <v>59</v>
      </c>
      <c r="D37" s="240" t="s">
        <v>80</v>
      </c>
      <c r="E37" s="34" t="s">
        <v>81</v>
      </c>
      <c r="F37" s="155">
        <v>4</v>
      </c>
      <c r="G37" s="51">
        <v>1044</v>
      </c>
      <c r="H37" s="51">
        <v>4176</v>
      </c>
      <c r="I37" s="204">
        <v>7.4999999999999997E-3</v>
      </c>
      <c r="J37" s="206">
        <v>0.72849999999999993</v>
      </c>
      <c r="K37" s="265" t="str">
        <f t="shared" si="0"/>
        <v>A</v>
      </c>
    </row>
    <row r="38" spans="2:11" ht="36" customHeight="1" x14ac:dyDescent="0.2">
      <c r="B38" s="153">
        <v>90466</v>
      </c>
      <c r="C38" s="240" t="s">
        <v>72</v>
      </c>
      <c r="D38" s="240" t="s">
        <v>382</v>
      </c>
      <c r="E38" s="34" t="s">
        <v>122</v>
      </c>
      <c r="F38" s="155">
        <v>374.65</v>
      </c>
      <c r="G38" s="51">
        <v>10.29</v>
      </c>
      <c r="H38" s="51">
        <v>3855.14</v>
      </c>
      <c r="I38" s="204">
        <v>6.8999999999999999E-3</v>
      </c>
      <c r="J38" s="206">
        <v>0.73540000000000005</v>
      </c>
      <c r="K38" s="265" t="str">
        <f t="shared" si="0"/>
        <v>A</v>
      </c>
    </row>
    <row r="39" spans="2:11" ht="24" customHeight="1" x14ac:dyDescent="0.2">
      <c r="B39" s="153">
        <v>92873</v>
      </c>
      <c r="C39" s="240" t="s">
        <v>72</v>
      </c>
      <c r="D39" s="240" t="s">
        <v>198</v>
      </c>
      <c r="E39" s="34" t="s">
        <v>97</v>
      </c>
      <c r="F39" s="155">
        <v>21.04</v>
      </c>
      <c r="G39" s="51">
        <v>169.47</v>
      </c>
      <c r="H39" s="51">
        <v>3565.64</v>
      </c>
      <c r="I39" s="204">
        <v>6.4000000000000003E-3</v>
      </c>
      <c r="J39" s="206">
        <v>0.74180000000000001</v>
      </c>
      <c r="K39" s="265" t="str">
        <f t="shared" si="0"/>
        <v>A</v>
      </c>
    </row>
    <row r="40" spans="2:11" ht="36" customHeight="1" x14ac:dyDescent="0.2">
      <c r="B40" s="108" t="s">
        <v>350</v>
      </c>
      <c r="C40" s="240" t="s">
        <v>59</v>
      </c>
      <c r="D40" s="240" t="s">
        <v>351</v>
      </c>
      <c r="E40" s="34" t="s">
        <v>67</v>
      </c>
      <c r="F40" s="155">
        <v>2</v>
      </c>
      <c r="G40" s="51">
        <v>1746.33</v>
      </c>
      <c r="H40" s="51">
        <v>3492.66</v>
      </c>
      <c r="I40" s="204">
        <v>6.3E-3</v>
      </c>
      <c r="J40" s="206">
        <v>0.74809999999999999</v>
      </c>
      <c r="K40" s="265" t="str">
        <f t="shared" si="0"/>
        <v>A</v>
      </c>
    </row>
    <row r="41" spans="2:11" ht="36" customHeight="1" x14ac:dyDescent="0.2">
      <c r="B41" s="153">
        <v>96535</v>
      </c>
      <c r="C41" s="240" t="s">
        <v>72</v>
      </c>
      <c r="D41" s="240" t="s">
        <v>166</v>
      </c>
      <c r="E41" s="34" t="s">
        <v>74</v>
      </c>
      <c r="F41" s="155">
        <v>36.450000000000003</v>
      </c>
      <c r="G41" s="51">
        <v>93.71</v>
      </c>
      <c r="H41" s="51">
        <v>3415.72</v>
      </c>
      <c r="I41" s="204">
        <v>6.1999999999999998E-3</v>
      </c>
      <c r="J41" s="206">
        <v>0.75430000000000008</v>
      </c>
      <c r="K41" s="265" t="str">
        <f t="shared" si="0"/>
        <v>A</v>
      </c>
    </row>
    <row r="42" spans="2:11" ht="36" customHeight="1" x14ac:dyDescent="0.2">
      <c r="B42" s="108" t="s">
        <v>356</v>
      </c>
      <c r="C42" s="240" t="s">
        <v>59</v>
      </c>
      <c r="D42" s="240" t="s">
        <v>357</v>
      </c>
      <c r="E42" s="34" t="s">
        <v>67</v>
      </c>
      <c r="F42" s="155">
        <v>1</v>
      </c>
      <c r="G42" s="51">
        <v>3385.71</v>
      </c>
      <c r="H42" s="51">
        <v>3385.71</v>
      </c>
      <c r="I42" s="204">
        <v>6.0999999999999995E-3</v>
      </c>
      <c r="J42" s="206">
        <v>0.76040000000000008</v>
      </c>
      <c r="K42" s="265" t="str">
        <f t="shared" si="0"/>
        <v>A</v>
      </c>
    </row>
    <row r="43" spans="2:11" ht="24" customHeight="1" x14ac:dyDescent="0.2">
      <c r="B43" s="108" t="s">
        <v>776</v>
      </c>
      <c r="C43" s="240" t="s">
        <v>59</v>
      </c>
      <c r="D43" s="240" t="s">
        <v>777</v>
      </c>
      <c r="E43" s="34" t="s">
        <v>67</v>
      </c>
      <c r="F43" s="155">
        <v>2</v>
      </c>
      <c r="G43" s="51">
        <v>1683.5</v>
      </c>
      <c r="H43" s="51">
        <v>3367</v>
      </c>
      <c r="I43" s="204">
        <v>6.0999999999999995E-3</v>
      </c>
      <c r="J43" s="206">
        <v>0.76639999999999997</v>
      </c>
      <c r="K43" s="265" t="str">
        <f t="shared" si="0"/>
        <v>A</v>
      </c>
    </row>
    <row r="44" spans="2:11" ht="24" customHeight="1" x14ac:dyDescent="0.2">
      <c r="B44" s="153">
        <v>96545</v>
      </c>
      <c r="C44" s="240" t="s">
        <v>72</v>
      </c>
      <c r="D44" s="240" t="s">
        <v>178</v>
      </c>
      <c r="E44" s="34" t="s">
        <v>175</v>
      </c>
      <c r="F44" s="155">
        <v>241.55</v>
      </c>
      <c r="G44" s="51">
        <v>11.96</v>
      </c>
      <c r="H44" s="51">
        <v>2888.93</v>
      </c>
      <c r="I44" s="204">
        <v>5.1999999999999998E-3</v>
      </c>
      <c r="J44" s="206">
        <v>0.77170000000000005</v>
      </c>
      <c r="K44" s="265" t="str">
        <f t="shared" si="0"/>
        <v>A</v>
      </c>
    </row>
    <row r="45" spans="2:11" ht="48" customHeight="1" x14ac:dyDescent="0.2">
      <c r="B45" s="153">
        <v>87879</v>
      </c>
      <c r="C45" s="240" t="s">
        <v>72</v>
      </c>
      <c r="D45" s="240" t="s">
        <v>287</v>
      </c>
      <c r="E45" s="34" t="s">
        <v>74</v>
      </c>
      <c r="F45" s="155">
        <v>805.77</v>
      </c>
      <c r="G45" s="51">
        <v>3.53</v>
      </c>
      <c r="H45" s="51">
        <v>2844.36</v>
      </c>
      <c r="I45" s="204">
        <v>5.1000000000000004E-3</v>
      </c>
      <c r="J45" s="206">
        <v>0.77680000000000005</v>
      </c>
      <c r="K45" s="265" t="str">
        <f t="shared" si="0"/>
        <v>A</v>
      </c>
    </row>
    <row r="46" spans="2:11" ht="24" customHeight="1" x14ac:dyDescent="0.2">
      <c r="B46" s="153">
        <v>94319</v>
      </c>
      <c r="C46" s="240" t="s">
        <v>72</v>
      </c>
      <c r="D46" s="240" t="s">
        <v>147</v>
      </c>
      <c r="E46" s="34" t="s">
        <v>97</v>
      </c>
      <c r="F46" s="155">
        <v>74.86</v>
      </c>
      <c r="G46" s="51">
        <v>37.78</v>
      </c>
      <c r="H46" s="51">
        <v>2828.21</v>
      </c>
      <c r="I46" s="204">
        <v>5.1000000000000004E-3</v>
      </c>
      <c r="J46" s="206">
        <v>0.78189999999999993</v>
      </c>
      <c r="K46" s="265" t="str">
        <f t="shared" si="0"/>
        <v>A</v>
      </c>
    </row>
    <row r="47" spans="2:11" ht="36" customHeight="1" x14ac:dyDescent="0.2">
      <c r="B47" s="153">
        <v>91930</v>
      </c>
      <c r="C47" s="240" t="s">
        <v>72</v>
      </c>
      <c r="D47" s="240" t="s">
        <v>632</v>
      </c>
      <c r="E47" s="34" t="s">
        <v>122</v>
      </c>
      <c r="F47" s="155">
        <v>454.87</v>
      </c>
      <c r="G47" s="51">
        <v>6.12</v>
      </c>
      <c r="H47" s="51">
        <v>2783.8</v>
      </c>
      <c r="I47" s="204">
        <v>5.0000000000000001E-3</v>
      </c>
      <c r="J47" s="206">
        <v>0.78689999999999993</v>
      </c>
      <c r="K47" s="265" t="str">
        <f t="shared" si="0"/>
        <v>A</v>
      </c>
    </row>
    <row r="48" spans="2:11" ht="36" customHeight="1" x14ac:dyDescent="0.2">
      <c r="B48" s="153">
        <v>100867</v>
      </c>
      <c r="C48" s="240" t="s">
        <v>72</v>
      </c>
      <c r="D48" s="240" t="s">
        <v>549</v>
      </c>
      <c r="E48" s="34" t="s">
        <v>67</v>
      </c>
      <c r="F48" s="155">
        <v>12</v>
      </c>
      <c r="G48" s="51">
        <v>226.81</v>
      </c>
      <c r="H48" s="51">
        <v>2721.72</v>
      </c>
      <c r="I48" s="204">
        <v>4.8999999999999998E-3</v>
      </c>
      <c r="J48" s="206">
        <v>0.79180000000000006</v>
      </c>
      <c r="K48" s="265" t="str">
        <f t="shared" si="0"/>
        <v>A</v>
      </c>
    </row>
    <row r="49" spans="2:11" ht="36" customHeight="1" x14ac:dyDescent="0.2">
      <c r="B49" s="153">
        <v>91855</v>
      </c>
      <c r="C49" s="240" t="s">
        <v>72</v>
      </c>
      <c r="D49" s="240" t="s">
        <v>598</v>
      </c>
      <c r="E49" s="34" t="s">
        <v>122</v>
      </c>
      <c r="F49" s="155">
        <v>335.4</v>
      </c>
      <c r="G49" s="51">
        <v>7.84</v>
      </c>
      <c r="H49" s="51">
        <v>2629.53</v>
      </c>
      <c r="I49" s="204">
        <v>4.6999999999999993E-3</v>
      </c>
      <c r="J49" s="206">
        <v>0.7965000000000001</v>
      </c>
      <c r="K49" s="265" t="str">
        <f t="shared" si="0"/>
        <v>A</v>
      </c>
    </row>
    <row r="50" spans="2:11" ht="48" customHeight="1" x14ac:dyDescent="0.2">
      <c r="B50" s="153">
        <v>94994</v>
      </c>
      <c r="C50" s="240" t="s">
        <v>72</v>
      </c>
      <c r="D50" s="240" t="s">
        <v>272</v>
      </c>
      <c r="E50" s="34" t="s">
        <v>74</v>
      </c>
      <c r="F50" s="155">
        <v>30</v>
      </c>
      <c r="G50" s="51">
        <v>87.23</v>
      </c>
      <c r="H50" s="51">
        <v>2616.9</v>
      </c>
      <c r="I50" s="204">
        <v>4.6999999999999993E-3</v>
      </c>
      <c r="J50" s="206">
        <v>0.80120000000000002</v>
      </c>
      <c r="K50" s="265" t="str">
        <f t="shared" si="0"/>
        <v>B</v>
      </c>
    </row>
    <row r="51" spans="2:11" ht="60" customHeight="1" x14ac:dyDescent="0.2">
      <c r="B51" s="153">
        <v>86939</v>
      </c>
      <c r="C51" s="240" t="s">
        <v>72</v>
      </c>
      <c r="D51" s="240" t="s">
        <v>510</v>
      </c>
      <c r="E51" s="34" t="s">
        <v>67</v>
      </c>
      <c r="F51" s="155">
        <v>9</v>
      </c>
      <c r="G51" s="51">
        <v>285.11</v>
      </c>
      <c r="H51" s="51">
        <v>2565.9899999999998</v>
      </c>
      <c r="I51" s="204">
        <v>4.5999999999999999E-3</v>
      </c>
      <c r="J51" s="206">
        <v>0.80590000000000006</v>
      </c>
      <c r="K51" s="265" t="str">
        <f t="shared" si="0"/>
        <v>B</v>
      </c>
    </row>
    <row r="52" spans="2:11" ht="36" customHeight="1" x14ac:dyDescent="0.2">
      <c r="B52" s="108" t="s">
        <v>557</v>
      </c>
      <c r="C52" s="240" t="s">
        <v>59</v>
      </c>
      <c r="D52" s="240" t="s">
        <v>558</v>
      </c>
      <c r="E52" s="34" t="s">
        <v>559</v>
      </c>
      <c r="F52" s="155">
        <v>4</v>
      </c>
      <c r="G52" s="51">
        <v>636.86</v>
      </c>
      <c r="H52" s="51">
        <v>2547.44</v>
      </c>
      <c r="I52" s="204">
        <v>4.5999999999999999E-3</v>
      </c>
      <c r="J52" s="206">
        <v>0.8105</v>
      </c>
      <c r="K52" s="265" t="str">
        <f t="shared" si="0"/>
        <v>B</v>
      </c>
    </row>
    <row r="53" spans="2:11" ht="48" customHeight="1" x14ac:dyDescent="0.2">
      <c r="B53" s="153">
        <v>92777</v>
      </c>
      <c r="C53" s="240" t="s">
        <v>72</v>
      </c>
      <c r="D53" s="240" t="s">
        <v>213</v>
      </c>
      <c r="E53" s="34" t="s">
        <v>175</v>
      </c>
      <c r="F53" s="155">
        <v>203.18</v>
      </c>
      <c r="G53" s="51">
        <v>11.98</v>
      </c>
      <c r="H53" s="51">
        <v>2434.09</v>
      </c>
      <c r="I53" s="204">
        <v>4.4000000000000003E-3</v>
      </c>
      <c r="J53" s="206">
        <v>0.81480000000000008</v>
      </c>
      <c r="K53" s="265" t="str">
        <f t="shared" si="0"/>
        <v>B</v>
      </c>
    </row>
    <row r="54" spans="2:11" ht="36" customHeight="1" x14ac:dyDescent="0.2">
      <c r="B54" s="153">
        <v>94228</v>
      </c>
      <c r="C54" s="240" t="s">
        <v>72</v>
      </c>
      <c r="D54" s="240" t="s">
        <v>581</v>
      </c>
      <c r="E54" s="34" t="s">
        <v>122</v>
      </c>
      <c r="F54" s="155">
        <v>37.799999999999997</v>
      </c>
      <c r="G54" s="51">
        <v>63.64</v>
      </c>
      <c r="H54" s="51">
        <v>2405.59</v>
      </c>
      <c r="I54" s="204">
        <v>4.3E-3</v>
      </c>
      <c r="J54" s="206">
        <v>0.81920000000000004</v>
      </c>
      <c r="K54" s="265" t="str">
        <f t="shared" si="0"/>
        <v>B</v>
      </c>
    </row>
    <row r="55" spans="2:11" ht="36" customHeight="1" x14ac:dyDescent="0.2">
      <c r="B55" s="153">
        <v>99059</v>
      </c>
      <c r="C55" s="240" t="s">
        <v>72</v>
      </c>
      <c r="D55" s="240" t="s">
        <v>144</v>
      </c>
      <c r="E55" s="34" t="s">
        <v>122</v>
      </c>
      <c r="F55" s="155">
        <v>68.7</v>
      </c>
      <c r="G55" s="51">
        <v>34.64</v>
      </c>
      <c r="H55" s="51">
        <v>2379.7600000000002</v>
      </c>
      <c r="I55" s="204">
        <v>4.3E-3</v>
      </c>
      <c r="J55" s="206">
        <v>0.8234999999999999</v>
      </c>
      <c r="K55" s="265" t="str">
        <f t="shared" si="0"/>
        <v>B</v>
      </c>
    </row>
    <row r="56" spans="2:11" ht="24" customHeight="1" x14ac:dyDescent="0.2">
      <c r="B56" s="108" t="s">
        <v>759</v>
      </c>
      <c r="C56" s="240" t="s">
        <v>59</v>
      </c>
      <c r="D56" s="240" t="s">
        <v>760</v>
      </c>
      <c r="E56" s="34" t="s">
        <v>67</v>
      </c>
      <c r="F56" s="155">
        <v>1</v>
      </c>
      <c r="G56" s="51">
        <v>2344.35</v>
      </c>
      <c r="H56" s="51">
        <v>2344.35</v>
      </c>
      <c r="I56" s="204">
        <v>4.1999999999999997E-3</v>
      </c>
      <c r="J56" s="206">
        <v>0.82769999999999999</v>
      </c>
      <c r="K56" s="265" t="str">
        <f t="shared" si="0"/>
        <v>B</v>
      </c>
    </row>
    <row r="57" spans="2:11" ht="24" customHeight="1" x14ac:dyDescent="0.2">
      <c r="B57" s="108" t="s">
        <v>76</v>
      </c>
      <c r="C57" s="240" t="s">
        <v>72</v>
      </c>
      <c r="D57" s="240" t="s">
        <v>77</v>
      </c>
      <c r="E57" s="34" t="s">
        <v>74</v>
      </c>
      <c r="F57" s="155">
        <v>6</v>
      </c>
      <c r="G57" s="51">
        <v>373.38</v>
      </c>
      <c r="H57" s="51">
        <v>2240.2800000000002</v>
      </c>
      <c r="I57" s="204">
        <v>4.0000000000000001E-3</v>
      </c>
      <c r="J57" s="206">
        <v>0.83169999999999999</v>
      </c>
      <c r="K57" s="265" t="str">
        <f t="shared" si="0"/>
        <v>B</v>
      </c>
    </row>
    <row r="58" spans="2:11" ht="36" customHeight="1" x14ac:dyDescent="0.2">
      <c r="B58" s="153">
        <v>100720</v>
      </c>
      <c r="C58" s="240" t="s">
        <v>72</v>
      </c>
      <c r="D58" s="240" t="s">
        <v>241</v>
      </c>
      <c r="E58" s="34" t="s">
        <v>74</v>
      </c>
      <c r="F58" s="155">
        <v>287.19499999999999</v>
      </c>
      <c r="G58" s="51">
        <v>7.48</v>
      </c>
      <c r="H58" s="51">
        <v>2148.21</v>
      </c>
      <c r="I58" s="204">
        <v>3.9000000000000003E-3</v>
      </c>
      <c r="J58" s="206">
        <v>0.83560000000000001</v>
      </c>
      <c r="K58" s="265" t="str">
        <f t="shared" si="0"/>
        <v>B</v>
      </c>
    </row>
    <row r="59" spans="2:11" ht="24" customHeight="1" x14ac:dyDescent="0.2">
      <c r="B59" s="108" t="s">
        <v>65</v>
      </c>
      <c r="C59" s="240" t="s">
        <v>59</v>
      </c>
      <c r="D59" s="240" t="s">
        <v>66</v>
      </c>
      <c r="E59" s="34" t="s">
        <v>67</v>
      </c>
      <c r="F59" s="155">
        <v>1</v>
      </c>
      <c r="G59" s="51">
        <v>2022.57</v>
      </c>
      <c r="H59" s="51">
        <v>2022.57</v>
      </c>
      <c r="I59" s="204">
        <v>3.5999999999999999E-3</v>
      </c>
      <c r="J59" s="206">
        <v>0.83920000000000006</v>
      </c>
      <c r="K59" s="265" t="str">
        <f t="shared" si="0"/>
        <v>B</v>
      </c>
    </row>
    <row r="60" spans="2:11" ht="36" customHeight="1" x14ac:dyDescent="0.2">
      <c r="B60" s="153">
        <v>97902</v>
      </c>
      <c r="C60" s="240" t="s">
        <v>72</v>
      </c>
      <c r="D60" s="240" t="s">
        <v>524</v>
      </c>
      <c r="E60" s="34" t="s">
        <v>67</v>
      </c>
      <c r="F60" s="155">
        <v>4</v>
      </c>
      <c r="G60" s="51">
        <v>497.32</v>
      </c>
      <c r="H60" s="51">
        <v>1989.28</v>
      </c>
      <c r="I60" s="204">
        <v>3.5999999999999999E-3</v>
      </c>
      <c r="J60" s="206">
        <v>0.84279999999999999</v>
      </c>
      <c r="K60" s="265" t="str">
        <f t="shared" si="0"/>
        <v>B</v>
      </c>
    </row>
    <row r="61" spans="2:11" ht="36" customHeight="1" x14ac:dyDescent="0.2">
      <c r="B61" s="153">
        <v>100868</v>
      </c>
      <c r="C61" s="240" t="s">
        <v>72</v>
      </c>
      <c r="D61" s="240" t="s">
        <v>552</v>
      </c>
      <c r="E61" s="34" t="s">
        <v>67</v>
      </c>
      <c r="F61" s="155">
        <v>8</v>
      </c>
      <c r="G61" s="51">
        <v>236.41</v>
      </c>
      <c r="H61" s="51">
        <v>1891.28</v>
      </c>
      <c r="I61" s="204">
        <v>3.4000000000000002E-3</v>
      </c>
      <c r="J61" s="206">
        <v>0.84620000000000006</v>
      </c>
      <c r="K61" s="265" t="str">
        <f t="shared" si="0"/>
        <v>B</v>
      </c>
    </row>
    <row r="62" spans="2:11" ht="36" customHeight="1" x14ac:dyDescent="0.2">
      <c r="B62" s="153">
        <v>91928</v>
      </c>
      <c r="C62" s="240" t="s">
        <v>72</v>
      </c>
      <c r="D62" s="240" t="s">
        <v>629</v>
      </c>
      <c r="E62" s="34" t="s">
        <v>122</v>
      </c>
      <c r="F62" s="155">
        <v>413.88</v>
      </c>
      <c r="G62" s="51">
        <v>4.49</v>
      </c>
      <c r="H62" s="51">
        <v>1858.32</v>
      </c>
      <c r="I62" s="204">
        <v>3.3E-3</v>
      </c>
      <c r="J62" s="206">
        <v>0.84959999999999991</v>
      </c>
      <c r="K62" s="265" t="str">
        <f t="shared" si="0"/>
        <v>B</v>
      </c>
    </row>
    <row r="63" spans="2:11" ht="48" customHeight="1" x14ac:dyDescent="0.2">
      <c r="B63" s="153">
        <v>92759</v>
      </c>
      <c r="C63" s="240" t="s">
        <v>72</v>
      </c>
      <c r="D63" s="240" t="s">
        <v>222</v>
      </c>
      <c r="E63" s="34" t="s">
        <v>175</v>
      </c>
      <c r="F63" s="155">
        <v>150.72999999999999</v>
      </c>
      <c r="G63" s="51">
        <v>12.23</v>
      </c>
      <c r="H63" s="51">
        <v>1843.42</v>
      </c>
      <c r="I63" s="204">
        <v>3.3E-3</v>
      </c>
      <c r="J63" s="206">
        <v>0.8529000000000001</v>
      </c>
      <c r="K63" s="265" t="str">
        <f t="shared" si="0"/>
        <v>B</v>
      </c>
    </row>
    <row r="64" spans="2:11" ht="36" customHeight="1" x14ac:dyDescent="0.2">
      <c r="B64" s="153">
        <v>91940</v>
      </c>
      <c r="C64" s="240" t="s">
        <v>72</v>
      </c>
      <c r="D64" s="240" t="s">
        <v>685</v>
      </c>
      <c r="E64" s="34" t="s">
        <v>67</v>
      </c>
      <c r="F64" s="155">
        <v>162</v>
      </c>
      <c r="G64" s="51">
        <v>11.31</v>
      </c>
      <c r="H64" s="51">
        <v>1832.22</v>
      </c>
      <c r="I64" s="204">
        <v>3.3E-3</v>
      </c>
      <c r="J64" s="206">
        <v>0.85620000000000007</v>
      </c>
      <c r="K64" s="265" t="str">
        <f t="shared" si="0"/>
        <v>B</v>
      </c>
    </row>
    <row r="65" spans="2:11" ht="24" customHeight="1" x14ac:dyDescent="0.2">
      <c r="B65" s="108" t="s">
        <v>768</v>
      </c>
      <c r="C65" s="240" t="s">
        <v>59</v>
      </c>
      <c r="D65" s="240" t="s">
        <v>769</v>
      </c>
      <c r="E65" s="34" t="s">
        <v>67</v>
      </c>
      <c r="F65" s="155">
        <v>1</v>
      </c>
      <c r="G65" s="51">
        <v>1777.46</v>
      </c>
      <c r="H65" s="51">
        <v>1777.46</v>
      </c>
      <c r="I65" s="204">
        <v>3.2000000000000002E-3</v>
      </c>
      <c r="J65" s="206">
        <v>0.85939999999999994</v>
      </c>
      <c r="K65" s="265" t="str">
        <f t="shared" si="0"/>
        <v>B</v>
      </c>
    </row>
    <row r="66" spans="2:11" ht="36" customHeight="1" x14ac:dyDescent="0.2">
      <c r="B66" s="153">
        <v>91857</v>
      </c>
      <c r="C66" s="240" t="s">
        <v>72</v>
      </c>
      <c r="D66" s="240" t="s">
        <v>601</v>
      </c>
      <c r="E66" s="34" t="s">
        <v>122</v>
      </c>
      <c r="F66" s="155">
        <v>159.88</v>
      </c>
      <c r="G66" s="51">
        <v>10.86</v>
      </c>
      <c r="H66" s="51">
        <v>1736.29</v>
      </c>
      <c r="I66" s="204">
        <v>3.0999999999999999E-3</v>
      </c>
      <c r="J66" s="206">
        <v>0.86250000000000004</v>
      </c>
      <c r="K66" s="265" t="str">
        <f t="shared" si="0"/>
        <v>B</v>
      </c>
    </row>
    <row r="67" spans="2:11" ht="36" customHeight="1" x14ac:dyDescent="0.2">
      <c r="B67" s="153">
        <v>98295</v>
      </c>
      <c r="C67" s="240" t="s">
        <v>72</v>
      </c>
      <c r="D67" s="240" t="s">
        <v>641</v>
      </c>
      <c r="E67" s="34" t="s">
        <v>122</v>
      </c>
      <c r="F67" s="155">
        <v>1242.4000000000001</v>
      </c>
      <c r="G67" s="51">
        <v>1.39</v>
      </c>
      <c r="H67" s="51">
        <v>1726.93</v>
      </c>
      <c r="I67" s="204">
        <v>3.0999999999999999E-3</v>
      </c>
      <c r="J67" s="206">
        <v>0.86560000000000004</v>
      </c>
      <c r="K67" s="265" t="str">
        <f t="shared" si="0"/>
        <v>B</v>
      </c>
    </row>
    <row r="68" spans="2:11" ht="36" customHeight="1" x14ac:dyDescent="0.2">
      <c r="B68" s="108" t="s">
        <v>333</v>
      </c>
      <c r="C68" s="240" t="s">
        <v>59</v>
      </c>
      <c r="D68" s="240" t="s">
        <v>334</v>
      </c>
      <c r="E68" s="34" t="s">
        <v>67</v>
      </c>
      <c r="F68" s="155">
        <v>5</v>
      </c>
      <c r="G68" s="51">
        <v>337.25</v>
      </c>
      <c r="H68" s="51">
        <v>1686.25</v>
      </c>
      <c r="I68" s="204">
        <v>3.0000000000000001E-3</v>
      </c>
      <c r="J68" s="206">
        <v>0.86870000000000003</v>
      </c>
      <c r="K68" s="265" t="str">
        <f t="shared" si="0"/>
        <v>B</v>
      </c>
    </row>
    <row r="69" spans="2:11" ht="36" customHeight="1" x14ac:dyDescent="0.2">
      <c r="B69" s="153">
        <v>89714</v>
      </c>
      <c r="C69" s="240" t="s">
        <v>72</v>
      </c>
      <c r="D69" s="240" t="s">
        <v>405</v>
      </c>
      <c r="E69" s="34" t="s">
        <v>122</v>
      </c>
      <c r="F69" s="155">
        <v>40.200000000000003</v>
      </c>
      <c r="G69" s="51">
        <v>41.76</v>
      </c>
      <c r="H69" s="51">
        <v>1678.75</v>
      </c>
      <c r="I69" s="204">
        <v>3.0000000000000001E-3</v>
      </c>
      <c r="J69" s="206">
        <v>0.87170000000000003</v>
      </c>
      <c r="K69" s="265" t="str">
        <f t="shared" si="0"/>
        <v>B</v>
      </c>
    </row>
    <row r="70" spans="2:11" ht="48" customHeight="1" x14ac:dyDescent="0.2">
      <c r="B70" s="153">
        <v>86932</v>
      </c>
      <c r="C70" s="240" t="s">
        <v>72</v>
      </c>
      <c r="D70" s="240" t="s">
        <v>513</v>
      </c>
      <c r="E70" s="34" t="s">
        <v>67</v>
      </c>
      <c r="F70" s="155">
        <v>4</v>
      </c>
      <c r="G70" s="51">
        <v>418.54</v>
      </c>
      <c r="H70" s="51">
        <v>1674.16</v>
      </c>
      <c r="I70" s="204">
        <v>3.0000000000000001E-3</v>
      </c>
      <c r="J70" s="206">
        <v>0.87470000000000003</v>
      </c>
      <c r="K70" s="265" t="str">
        <f t="shared" si="0"/>
        <v>B</v>
      </c>
    </row>
    <row r="71" spans="2:11" ht="24" customHeight="1" x14ac:dyDescent="0.2">
      <c r="B71" s="153">
        <v>90447</v>
      </c>
      <c r="C71" s="240" t="s">
        <v>72</v>
      </c>
      <c r="D71" s="240" t="s">
        <v>588</v>
      </c>
      <c r="E71" s="34" t="s">
        <v>122</v>
      </c>
      <c r="F71" s="155">
        <v>315</v>
      </c>
      <c r="G71" s="51">
        <v>5.0999999999999996</v>
      </c>
      <c r="H71" s="51">
        <v>1606.5</v>
      </c>
      <c r="I71" s="204">
        <v>2.8999999999999998E-3</v>
      </c>
      <c r="J71" s="206">
        <v>0.87760000000000005</v>
      </c>
      <c r="K71" s="265" t="str">
        <f t="shared" si="0"/>
        <v>B</v>
      </c>
    </row>
    <row r="72" spans="2:11" ht="24" customHeight="1" x14ac:dyDescent="0.2">
      <c r="B72" s="153">
        <v>96543</v>
      </c>
      <c r="C72" s="240" t="s">
        <v>72</v>
      </c>
      <c r="D72" s="240" t="s">
        <v>187</v>
      </c>
      <c r="E72" s="34" t="s">
        <v>175</v>
      </c>
      <c r="F72" s="155">
        <v>108.91</v>
      </c>
      <c r="G72" s="51">
        <v>14.62</v>
      </c>
      <c r="H72" s="51">
        <v>1592.26</v>
      </c>
      <c r="I72" s="204">
        <v>2.8999999999999998E-3</v>
      </c>
      <c r="J72" s="206">
        <v>0.88049999999999995</v>
      </c>
      <c r="K72" s="265" t="str">
        <f t="shared" si="0"/>
        <v>B</v>
      </c>
    </row>
    <row r="73" spans="2:11" ht="24" customHeight="1" x14ac:dyDescent="0.2">
      <c r="B73" s="108" t="s">
        <v>245</v>
      </c>
      <c r="C73" s="240" t="s">
        <v>59</v>
      </c>
      <c r="D73" s="240" t="s">
        <v>246</v>
      </c>
      <c r="E73" s="34" t="s">
        <v>175</v>
      </c>
      <c r="F73" s="155">
        <v>139.69999999999999</v>
      </c>
      <c r="G73" s="51">
        <v>10.97</v>
      </c>
      <c r="H73" s="51">
        <v>1532.5</v>
      </c>
      <c r="I73" s="204">
        <v>2.8000000000000004E-3</v>
      </c>
      <c r="J73" s="206">
        <v>0.88319999999999999</v>
      </c>
      <c r="K73" s="265" t="str">
        <f t="shared" si="0"/>
        <v>B</v>
      </c>
    </row>
    <row r="74" spans="2:11" ht="36" customHeight="1" x14ac:dyDescent="0.2">
      <c r="B74" s="108" t="s">
        <v>344</v>
      </c>
      <c r="C74" s="240" t="s">
        <v>59</v>
      </c>
      <c r="D74" s="240" t="s">
        <v>345</v>
      </c>
      <c r="E74" s="34" t="s">
        <v>67</v>
      </c>
      <c r="F74" s="155">
        <v>1</v>
      </c>
      <c r="G74" s="51">
        <v>1509.81</v>
      </c>
      <c r="H74" s="51">
        <v>1509.81</v>
      </c>
      <c r="I74" s="204">
        <v>2.7000000000000001E-3</v>
      </c>
      <c r="J74" s="206">
        <v>0.8859999999999999</v>
      </c>
      <c r="K74" s="265" t="str">
        <f t="shared" si="0"/>
        <v>B</v>
      </c>
    </row>
    <row r="75" spans="2:11" ht="24" customHeight="1" x14ac:dyDescent="0.2">
      <c r="B75" s="108" t="s">
        <v>753</v>
      </c>
      <c r="C75" s="240" t="s">
        <v>59</v>
      </c>
      <c r="D75" s="240" t="s">
        <v>754</v>
      </c>
      <c r="E75" s="34" t="s">
        <v>67</v>
      </c>
      <c r="F75" s="155">
        <v>1</v>
      </c>
      <c r="G75" s="51">
        <v>1481.25</v>
      </c>
      <c r="H75" s="51">
        <v>1481.25</v>
      </c>
      <c r="I75" s="204">
        <v>2.7000000000000001E-3</v>
      </c>
      <c r="J75" s="206">
        <v>0.88859999999999995</v>
      </c>
      <c r="K75" s="265" t="str">
        <f t="shared" si="0"/>
        <v>B</v>
      </c>
    </row>
    <row r="76" spans="2:11" ht="24" customHeight="1" x14ac:dyDescent="0.2">
      <c r="B76" s="153">
        <v>88503</v>
      </c>
      <c r="C76" s="240" t="s">
        <v>72</v>
      </c>
      <c r="D76" s="240" t="s">
        <v>532</v>
      </c>
      <c r="E76" s="34" t="s">
        <v>67</v>
      </c>
      <c r="F76" s="155">
        <v>2</v>
      </c>
      <c r="G76" s="51">
        <v>715.03</v>
      </c>
      <c r="H76" s="51">
        <v>1430.06</v>
      </c>
      <c r="I76" s="204">
        <v>2.5999999999999999E-3</v>
      </c>
      <c r="J76" s="206">
        <v>0.89119999999999999</v>
      </c>
      <c r="K76" s="265" t="str">
        <f t="shared" ref="K76:K139" si="1">IF(J76&gt;=95%,"C",IF(J76&lt;80%,"A","B"))</f>
        <v>B</v>
      </c>
    </row>
    <row r="77" spans="2:11" ht="48" customHeight="1" x14ac:dyDescent="0.2">
      <c r="B77" s="153">
        <v>92779</v>
      </c>
      <c r="C77" s="240" t="s">
        <v>72</v>
      </c>
      <c r="D77" s="240" t="s">
        <v>219</v>
      </c>
      <c r="E77" s="34" t="s">
        <v>175</v>
      </c>
      <c r="F77" s="155">
        <v>159.91</v>
      </c>
      <c r="G77" s="51">
        <v>8.65</v>
      </c>
      <c r="H77" s="51">
        <v>1383.22</v>
      </c>
      <c r="I77" s="204">
        <v>2.5000000000000001E-3</v>
      </c>
      <c r="J77" s="206">
        <v>0.89370000000000005</v>
      </c>
      <c r="K77" s="265" t="str">
        <f t="shared" si="1"/>
        <v>B</v>
      </c>
    </row>
    <row r="78" spans="2:11" ht="36" customHeight="1" x14ac:dyDescent="0.2">
      <c r="B78" s="153">
        <v>92990</v>
      </c>
      <c r="C78" s="240" t="s">
        <v>72</v>
      </c>
      <c r="D78" s="240" t="s">
        <v>638</v>
      </c>
      <c r="E78" s="34" t="s">
        <v>122</v>
      </c>
      <c r="F78" s="155">
        <v>30</v>
      </c>
      <c r="G78" s="51">
        <v>46.01</v>
      </c>
      <c r="H78" s="51">
        <v>1380.3</v>
      </c>
      <c r="I78" s="204">
        <v>2.5000000000000001E-3</v>
      </c>
      <c r="J78" s="206">
        <v>0.8962</v>
      </c>
      <c r="K78" s="265" t="str">
        <f t="shared" si="1"/>
        <v>B</v>
      </c>
    </row>
    <row r="79" spans="2:11" ht="36" customHeight="1" x14ac:dyDescent="0.2">
      <c r="B79" s="153">
        <v>91997</v>
      </c>
      <c r="C79" s="240" t="s">
        <v>72</v>
      </c>
      <c r="D79" s="240" t="s">
        <v>646</v>
      </c>
      <c r="E79" s="34" t="s">
        <v>67</v>
      </c>
      <c r="F79" s="155">
        <v>51</v>
      </c>
      <c r="G79" s="51">
        <v>26.88</v>
      </c>
      <c r="H79" s="51">
        <v>1370.88</v>
      </c>
      <c r="I79" s="204">
        <v>2.5000000000000001E-3</v>
      </c>
      <c r="J79" s="206">
        <v>0.89870000000000005</v>
      </c>
      <c r="K79" s="265" t="str">
        <f t="shared" si="1"/>
        <v>B</v>
      </c>
    </row>
    <row r="80" spans="2:11" ht="24" customHeight="1" x14ac:dyDescent="0.2">
      <c r="B80" s="153">
        <v>60107</v>
      </c>
      <c r="C80" s="240" t="s">
        <v>618</v>
      </c>
      <c r="D80" s="240" t="s">
        <v>621</v>
      </c>
      <c r="E80" s="34" t="s">
        <v>122</v>
      </c>
      <c r="F80" s="155">
        <v>32.700000000000003</v>
      </c>
      <c r="G80" s="51">
        <v>41.68</v>
      </c>
      <c r="H80" s="51">
        <v>1362.93</v>
      </c>
      <c r="I80" s="204">
        <v>2.5000000000000001E-3</v>
      </c>
      <c r="J80" s="206">
        <v>0.90110000000000001</v>
      </c>
      <c r="K80" s="265" t="str">
        <f t="shared" si="1"/>
        <v>B</v>
      </c>
    </row>
    <row r="81" spans="2:11" ht="36" customHeight="1" x14ac:dyDescent="0.2">
      <c r="B81" s="108" t="s">
        <v>740</v>
      </c>
      <c r="C81" s="240" t="s">
        <v>59</v>
      </c>
      <c r="D81" s="240" t="s">
        <v>741</v>
      </c>
      <c r="E81" s="34" t="s">
        <v>67</v>
      </c>
      <c r="F81" s="155">
        <v>1</v>
      </c>
      <c r="G81" s="51">
        <v>1347.98</v>
      </c>
      <c r="H81" s="51">
        <v>1347.98</v>
      </c>
      <c r="I81" s="204">
        <v>2.3999999999999998E-3</v>
      </c>
      <c r="J81" s="206">
        <v>0.90349999999999997</v>
      </c>
      <c r="K81" s="265" t="str">
        <f t="shared" si="1"/>
        <v>B</v>
      </c>
    </row>
    <row r="82" spans="2:11" ht="24" customHeight="1" x14ac:dyDescent="0.2">
      <c r="B82" s="153">
        <v>96547</v>
      </c>
      <c r="C82" s="240" t="s">
        <v>72</v>
      </c>
      <c r="D82" s="240" t="s">
        <v>184</v>
      </c>
      <c r="E82" s="34" t="s">
        <v>175</v>
      </c>
      <c r="F82" s="155">
        <v>147.63999999999999</v>
      </c>
      <c r="G82" s="51">
        <v>8.77</v>
      </c>
      <c r="H82" s="51">
        <v>1294.8</v>
      </c>
      <c r="I82" s="204">
        <v>2.3E-3</v>
      </c>
      <c r="J82" s="206">
        <v>0.90590000000000004</v>
      </c>
      <c r="K82" s="265" t="str">
        <f t="shared" si="1"/>
        <v>B</v>
      </c>
    </row>
    <row r="83" spans="2:11" ht="24" customHeight="1" x14ac:dyDescent="0.2">
      <c r="B83" s="153">
        <v>96546</v>
      </c>
      <c r="C83" s="240" t="s">
        <v>72</v>
      </c>
      <c r="D83" s="240" t="s">
        <v>181</v>
      </c>
      <c r="E83" s="34" t="s">
        <v>175</v>
      </c>
      <c r="F83" s="155">
        <v>120.36</v>
      </c>
      <c r="G83" s="51">
        <v>10.49</v>
      </c>
      <c r="H83" s="51">
        <v>1262.57</v>
      </c>
      <c r="I83" s="204">
        <v>2.3E-3</v>
      </c>
      <c r="J83" s="206">
        <v>0.9081999999999999</v>
      </c>
      <c r="K83" s="265" t="str">
        <f t="shared" si="1"/>
        <v>B</v>
      </c>
    </row>
    <row r="84" spans="2:11" ht="24" customHeight="1" x14ac:dyDescent="0.2">
      <c r="B84" s="108" t="s">
        <v>308</v>
      </c>
      <c r="C84" s="240" t="s">
        <v>72</v>
      </c>
      <c r="D84" s="240" t="s">
        <v>309</v>
      </c>
      <c r="E84" s="34" t="s">
        <v>122</v>
      </c>
      <c r="F84" s="155">
        <v>36</v>
      </c>
      <c r="G84" s="51">
        <v>35.049999999999997</v>
      </c>
      <c r="H84" s="51">
        <v>1261.8</v>
      </c>
      <c r="I84" s="204">
        <v>2.3E-3</v>
      </c>
      <c r="J84" s="206">
        <v>0.9104000000000001</v>
      </c>
      <c r="K84" s="265" t="str">
        <f t="shared" si="1"/>
        <v>B</v>
      </c>
    </row>
    <row r="85" spans="2:11" ht="36" customHeight="1" x14ac:dyDescent="0.2">
      <c r="B85" s="153">
        <v>92013</v>
      </c>
      <c r="C85" s="240" t="s">
        <v>72</v>
      </c>
      <c r="D85" s="240" t="s">
        <v>652</v>
      </c>
      <c r="E85" s="34" t="s">
        <v>67</v>
      </c>
      <c r="F85" s="155">
        <v>20</v>
      </c>
      <c r="G85" s="51">
        <v>63.04</v>
      </c>
      <c r="H85" s="51">
        <v>1260.8</v>
      </c>
      <c r="I85" s="204">
        <v>2.3E-3</v>
      </c>
      <c r="J85" s="206">
        <v>0.91269999999999996</v>
      </c>
      <c r="K85" s="265" t="str">
        <f t="shared" si="1"/>
        <v>B</v>
      </c>
    </row>
    <row r="86" spans="2:11" ht="36" customHeight="1" x14ac:dyDescent="0.2">
      <c r="B86" s="108" t="s">
        <v>748</v>
      </c>
      <c r="C86" s="240" t="s">
        <v>59</v>
      </c>
      <c r="D86" s="240" t="s">
        <v>749</v>
      </c>
      <c r="E86" s="34" t="s">
        <v>67</v>
      </c>
      <c r="F86" s="155">
        <v>31</v>
      </c>
      <c r="G86" s="51">
        <v>39.57</v>
      </c>
      <c r="H86" s="51">
        <v>1226.67</v>
      </c>
      <c r="I86" s="204">
        <v>2.2000000000000001E-3</v>
      </c>
      <c r="J86" s="206">
        <v>0.91489999999999994</v>
      </c>
      <c r="K86" s="265" t="str">
        <f t="shared" si="1"/>
        <v>B</v>
      </c>
    </row>
    <row r="87" spans="2:11" ht="24" customHeight="1" x14ac:dyDescent="0.2">
      <c r="B87" s="108" t="s">
        <v>765</v>
      </c>
      <c r="C87" s="240" t="s">
        <v>59</v>
      </c>
      <c r="D87" s="240" t="s">
        <v>766</v>
      </c>
      <c r="E87" s="34" t="s">
        <v>67</v>
      </c>
      <c r="F87" s="155">
        <v>1</v>
      </c>
      <c r="G87" s="51">
        <v>1219.79</v>
      </c>
      <c r="H87" s="51">
        <v>1219.79</v>
      </c>
      <c r="I87" s="204">
        <v>2.2000000000000001E-3</v>
      </c>
      <c r="J87" s="206">
        <v>0.91709999999999992</v>
      </c>
      <c r="K87" s="265" t="str">
        <f t="shared" si="1"/>
        <v>B</v>
      </c>
    </row>
    <row r="88" spans="2:11" ht="24" customHeight="1" x14ac:dyDescent="0.2">
      <c r="B88" s="108" t="s">
        <v>126</v>
      </c>
      <c r="C88" s="240" t="s">
        <v>59</v>
      </c>
      <c r="D88" s="240" t="s">
        <v>127</v>
      </c>
      <c r="E88" s="34" t="s">
        <v>128</v>
      </c>
      <c r="F88" s="155">
        <v>3.79</v>
      </c>
      <c r="G88" s="51">
        <v>304.77999999999997</v>
      </c>
      <c r="H88" s="51">
        <v>1155.1099999999999</v>
      </c>
      <c r="I88" s="204">
        <v>2.0999999999999999E-3</v>
      </c>
      <c r="J88" s="206">
        <v>0.91920000000000002</v>
      </c>
      <c r="K88" s="265" t="str">
        <f t="shared" si="1"/>
        <v>B</v>
      </c>
    </row>
    <row r="89" spans="2:11" ht="24" customHeight="1" x14ac:dyDescent="0.2">
      <c r="B89" s="108" t="s">
        <v>536</v>
      </c>
      <c r="C89" s="240" t="s">
        <v>59</v>
      </c>
      <c r="D89" s="240" t="s">
        <v>537</v>
      </c>
      <c r="E89" s="34" t="s">
        <v>67</v>
      </c>
      <c r="F89" s="155">
        <v>4</v>
      </c>
      <c r="G89" s="51">
        <v>287.47000000000003</v>
      </c>
      <c r="H89" s="51">
        <v>1149.8800000000001</v>
      </c>
      <c r="I89" s="204">
        <v>2.0999999999999999E-3</v>
      </c>
      <c r="J89" s="206">
        <v>0.92130000000000001</v>
      </c>
      <c r="K89" s="265" t="str">
        <f t="shared" si="1"/>
        <v>B</v>
      </c>
    </row>
    <row r="90" spans="2:11" ht="24" customHeight="1" x14ac:dyDescent="0.2">
      <c r="B90" s="108" t="s">
        <v>612</v>
      </c>
      <c r="C90" s="240" t="s">
        <v>59</v>
      </c>
      <c r="D90" s="240" t="s">
        <v>613</v>
      </c>
      <c r="E90" s="34" t="s">
        <v>122</v>
      </c>
      <c r="F90" s="155">
        <v>21.58</v>
      </c>
      <c r="G90" s="51">
        <v>53.25</v>
      </c>
      <c r="H90" s="51">
        <v>1149.1300000000001</v>
      </c>
      <c r="I90" s="204">
        <v>2.0999999999999999E-3</v>
      </c>
      <c r="J90" s="206">
        <v>0.92330000000000001</v>
      </c>
      <c r="K90" s="265" t="str">
        <f t="shared" si="1"/>
        <v>B</v>
      </c>
    </row>
    <row r="91" spans="2:11" ht="36" customHeight="1" x14ac:dyDescent="0.2">
      <c r="B91" s="153">
        <v>100327</v>
      </c>
      <c r="C91" s="240" t="s">
        <v>72</v>
      </c>
      <c r="D91" s="240" t="s">
        <v>584</v>
      </c>
      <c r="E91" s="34" t="s">
        <v>122</v>
      </c>
      <c r="F91" s="155">
        <v>26.5</v>
      </c>
      <c r="G91" s="51">
        <v>42.81</v>
      </c>
      <c r="H91" s="51">
        <v>1134.46</v>
      </c>
      <c r="I91" s="204">
        <v>2E-3</v>
      </c>
      <c r="J91" s="206">
        <v>0.92540000000000011</v>
      </c>
      <c r="K91" s="265" t="str">
        <f t="shared" si="1"/>
        <v>B</v>
      </c>
    </row>
    <row r="92" spans="2:11" ht="24" customHeight="1" x14ac:dyDescent="0.2">
      <c r="B92" s="153">
        <v>93358</v>
      </c>
      <c r="C92" s="240" t="s">
        <v>72</v>
      </c>
      <c r="D92" s="240" t="s">
        <v>373</v>
      </c>
      <c r="E92" s="34" t="s">
        <v>97</v>
      </c>
      <c r="F92" s="155">
        <v>16.82</v>
      </c>
      <c r="G92" s="51">
        <v>67.010000000000005</v>
      </c>
      <c r="H92" s="51">
        <v>1127.0999999999999</v>
      </c>
      <c r="I92" s="204">
        <v>2E-3</v>
      </c>
      <c r="J92" s="206">
        <v>0.9274</v>
      </c>
      <c r="K92" s="265" t="str">
        <f t="shared" si="1"/>
        <v>B</v>
      </c>
    </row>
    <row r="93" spans="2:11" ht="24" customHeight="1" x14ac:dyDescent="0.2">
      <c r="B93" s="153">
        <v>88415</v>
      </c>
      <c r="C93" s="240" t="s">
        <v>72</v>
      </c>
      <c r="D93" s="240" t="s">
        <v>362</v>
      </c>
      <c r="E93" s="34" t="s">
        <v>74</v>
      </c>
      <c r="F93" s="155">
        <v>495.71</v>
      </c>
      <c r="G93" s="51">
        <v>2.2000000000000002</v>
      </c>
      <c r="H93" s="51">
        <v>1090.56</v>
      </c>
      <c r="I93" s="204">
        <v>2E-3</v>
      </c>
      <c r="J93" s="206">
        <v>0.9294</v>
      </c>
      <c r="K93" s="265" t="str">
        <f t="shared" si="1"/>
        <v>B</v>
      </c>
    </row>
    <row r="94" spans="2:11" ht="36" customHeight="1" x14ac:dyDescent="0.2">
      <c r="B94" s="108" t="s">
        <v>743</v>
      </c>
      <c r="C94" s="240" t="s">
        <v>59</v>
      </c>
      <c r="D94" s="240" t="s">
        <v>744</v>
      </c>
      <c r="E94" s="34" t="s">
        <v>67</v>
      </c>
      <c r="F94" s="155">
        <v>1</v>
      </c>
      <c r="G94" s="51">
        <v>1079.43</v>
      </c>
      <c r="H94" s="51">
        <v>1079.43</v>
      </c>
      <c r="I94" s="204">
        <v>1.9E-3</v>
      </c>
      <c r="J94" s="206">
        <v>0.93129999999999991</v>
      </c>
      <c r="K94" s="265" t="str">
        <f t="shared" si="1"/>
        <v>B</v>
      </c>
    </row>
    <row r="95" spans="2:11" ht="24" customHeight="1" x14ac:dyDescent="0.2">
      <c r="B95" s="108" t="s">
        <v>773</v>
      </c>
      <c r="C95" s="240" t="s">
        <v>59</v>
      </c>
      <c r="D95" s="240" t="s">
        <v>774</v>
      </c>
      <c r="E95" s="34" t="s">
        <v>67</v>
      </c>
      <c r="F95" s="155">
        <v>1</v>
      </c>
      <c r="G95" s="51">
        <v>1076.6300000000001</v>
      </c>
      <c r="H95" s="51">
        <v>1076.6300000000001</v>
      </c>
      <c r="I95" s="204">
        <v>1.9E-3</v>
      </c>
      <c r="J95" s="206">
        <v>0.93330000000000002</v>
      </c>
      <c r="K95" s="265" t="str">
        <f t="shared" si="1"/>
        <v>B</v>
      </c>
    </row>
    <row r="96" spans="2:11" ht="24" customHeight="1" x14ac:dyDescent="0.2">
      <c r="B96" s="153">
        <v>98689</v>
      </c>
      <c r="C96" s="240" t="s">
        <v>72</v>
      </c>
      <c r="D96" s="240" t="s">
        <v>282</v>
      </c>
      <c r="E96" s="34" t="s">
        <v>122</v>
      </c>
      <c r="F96" s="155">
        <v>13</v>
      </c>
      <c r="G96" s="51">
        <v>82.48</v>
      </c>
      <c r="H96" s="51">
        <v>1072.24</v>
      </c>
      <c r="I96" s="204">
        <v>1.9E-3</v>
      </c>
      <c r="J96" s="206">
        <v>0.93519999999999992</v>
      </c>
      <c r="K96" s="265" t="str">
        <f t="shared" si="1"/>
        <v>B</v>
      </c>
    </row>
    <row r="97" spans="2:11" ht="36" customHeight="1" x14ac:dyDescent="0.2">
      <c r="B97" s="108" t="s">
        <v>539</v>
      </c>
      <c r="C97" s="240" t="s">
        <v>59</v>
      </c>
      <c r="D97" s="240" t="s">
        <v>540</v>
      </c>
      <c r="E97" s="34" t="s">
        <v>67</v>
      </c>
      <c r="F97" s="155">
        <v>4</v>
      </c>
      <c r="G97" s="51">
        <v>255.53</v>
      </c>
      <c r="H97" s="51">
        <v>1022.12</v>
      </c>
      <c r="I97" s="204">
        <v>1.8E-3</v>
      </c>
      <c r="J97" s="206">
        <v>0.93700000000000006</v>
      </c>
      <c r="K97" s="265" t="str">
        <f t="shared" si="1"/>
        <v>B</v>
      </c>
    </row>
    <row r="98" spans="2:11" ht="48" customHeight="1" x14ac:dyDescent="0.2">
      <c r="B98" s="153">
        <v>92778</v>
      </c>
      <c r="C98" s="240" t="s">
        <v>72</v>
      </c>
      <c r="D98" s="240" t="s">
        <v>216</v>
      </c>
      <c r="E98" s="34" t="s">
        <v>175</v>
      </c>
      <c r="F98" s="155">
        <v>93.45</v>
      </c>
      <c r="G98" s="51">
        <v>10.45</v>
      </c>
      <c r="H98" s="51">
        <v>976.55</v>
      </c>
      <c r="I98" s="204">
        <v>1.8E-3</v>
      </c>
      <c r="J98" s="206">
        <v>0.93879999999999997</v>
      </c>
      <c r="K98" s="265" t="str">
        <f t="shared" si="1"/>
        <v>B</v>
      </c>
    </row>
    <row r="99" spans="2:11" ht="36" customHeight="1" x14ac:dyDescent="0.2">
      <c r="B99" s="108" t="s">
        <v>248</v>
      </c>
      <c r="C99" s="240" t="s">
        <v>59</v>
      </c>
      <c r="D99" s="240" t="s">
        <v>249</v>
      </c>
      <c r="E99" s="34" t="s">
        <v>74</v>
      </c>
      <c r="F99" s="155">
        <v>9.5399999999999991</v>
      </c>
      <c r="G99" s="51">
        <v>101.84</v>
      </c>
      <c r="H99" s="51">
        <v>971.55</v>
      </c>
      <c r="I99" s="204">
        <v>1.8E-3</v>
      </c>
      <c r="J99" s="206">
        <v>0.9405</v>
      </c>
      <c r="K99" s="265" t="str">
        <f t="shared" si="1"/>
        <v>B</v>
      </c>
    </row>
    <row r="100" spans="2:11" ht="24" customHeight="1" x14ac:dyDescent="0.2">
      <c r="B100" s="153">
        <v>96523</v>
      </c>
      <c r="C100" s="240" t="s">
        <v>72</v>
      </c>
      <c r="D100" s="240" t="s">
        <v>152</v>
      </c>
      <c r="E100" s="34" t="s">
        <v>97</v>
      </c>
      <c r="F100" s="155">
        <v>12.54</v>
      </c>
      <c r="G100" s="51">
        <v>75.84</v>
      </c>
      <c r="H100" s="51">
        <v>951.03</v>
      </c>
      <c r="I100" s="204">
        <v>1.7000000000000001E-3</v>
      </c>
      <c r="J100" s="206">
        <v>0.94220000000000004</v>
      </c>
      <c r="K100" s="265" t="str">
        <f t="shared" si="1"/>
        <v>B</v>
      </c>
    </row>
    <row r="101" spans="2:11" ht="36" customHeight="1" x14ac:dyDescent="0.2">
      <c r="B101" s="153">
        <v>98560</v>
      </c>
      <c r="C101" s="240" t="s">
        <v>72</v>
      </c>
      <c r="D101" s="240" t="s">
        <v>301</v>
      </c>
      <c r="E101" s="34" t="s">
        <v>74</v>
      </c>
      <c r="F101" s="155">
        <v>23.78</v>
      </c>
      <c r="G101" s="51">
        <v>39.950000000000003</v>
      </c>
      <c r="H101" s="51">
        <v>950.01</v>
      </c>
      <c r="I101" s="204">
        <v>1.7000000000000001E-3</v>
      </c>
      <c r="J101" s="206">
        <v>0.94400000000000006</v>
      </c>
      <c r="K101" s="265" t="str">
        <f t="shared" si="1"/>
        <v>B</v>
      </c>
    </row>
    <row r="102" spans="2:11" ht="36" customHeight="1" x14ac:dyDescent="0.2">
      <c r="B102" s="108" t="s">
        <v>336</v>
      </c>
      <c r="C102" s="240" t="s">
        <v>59</v>
      </c>
      <c r="D102" s="240" t="s">
        <v>337</v>
      </c>
      <c r="E102" s="34" t="s">
        <v>67</v>
      </c>
      <c r="F102" s="155">
        <v>1</v>
      </c>
      <c r="G102" s="51">
        <v>929.89</v>
      </c>
      <c r="H102" s="51">
        <v>929.89</v>
      </c>
      <c r="I102" s="204">
        <v>1.7000000000000001E-3</v>
      </c>
      <c r="J102" s="206">
        <v>0.9456</v>
      </c>
      <c r="K102" s="265" t="str">
        <f t="shared" si="1"/>
        <v>B</v>
      </c>
    </row>
    <row r="103" spans="2:11" ht="24" customHeight="1" x14ac:dyDescent="0.2">
      <c r="B103" s="108" t="s">
        <v>726</v>
      </c>
      <c r="C103" s="240" t="s">
        <v>59</v>
      </c>
      <c r="D103" s="240" t="s">
        <v>727</v>
      </c>
      <c r="E103" s="34" t="s">
        <v>67</v>
      </c>
      <c r="F103" s="155">
        <v>1</v>
      </c>
      <c r="G103" s="51">
        <v>924.37</v>
      </c>
      <c r="H103" s="51">
        <v>924.37</v>
      </c>
      <c r="I103" s="204">
        <v>1.7000000000000001E-3</v>
      </c>
      <c r="J103" s="206">
        <v>0.94730000000000003</v>
      </c>
      <c r="K103" s="265" t="str">
        <f t="shared" si="1"/>
        <v>B</v>
      </c>
    </row>
    <row r="104" spans="2:11" ht="36" customHeight="1" x14ac:dyDescent="0.2">
      <c r="B104" s="153">
        <v>100866</v>
      </c>
      <c r="C104" s="240" t="s">
        <v>72</v>
      </c>
      <c r="D104" s="240" t="s">
        <v>546</v>
      </c>
      <c r="E104" s="34" t="s">
        <v>67</v>
      </c>
      <c r="F104" s="155">
        <v>4</v>
      </c>
      <c r="G104" s="51">
        <v>212.37</v>
      </c>
      <c r="H104" s="51">
        <v>849.48</v>
      </c>
      <c r="I104" s="204">
        <v>1.5E-3</v>
      </c>
      <c r="J104" s="206">
        <v>0.94879999999999998</v>
      </c>
      <c r="K104" s="265" t="str">
        <f t="shared" si="1"/>
        <v>B</v>
      </c>
    </row>
    <row r="105" spans="2:11" ht="24" customHeight="1" x14ac:dyDescent="0.2">
      <c r="B105" s="153">
        <v>9537</v>
      </c>
      <c r="C105" s="240" t="s">
        <v>72</v>
      </c>
      <c r="D105" s="240" t="s">
        <v>822</v>
      </c>
      <c r="E105" s="34" t="s">
        <v>74</v>
      </c>
      <c r="F105" s="155">
        <v>311.89999999999998</v>
      </c>
      <c r="G105" s="51">
        <v>2.61</v>
      </c>
      <c r="H105" s="51">
        <v>814.05</v>
      </c>
      <c r="I105" s="204">
        <v>1.5E-3</v>
      </c>
      <c r="J105" s="206">
        <v>0.95030000000000003</v>
      </c>
      <c r="K105" s="265" t="str">
        <f t="shared" si="1"/>
        <v>C</v>
      </c>
    </row>
    <row r="106" spans="2:11" ht="36" customHeight="1" x14ac:dyDescent="0.2">
      <c r="B106" s="153">
        <v>89357</v>
      </c>
      <c r="C106" s="240" t="s">
        <v>72</v>
      </c>
      <c r="D106" s="240" t="s">
        <v>390</v>
      </c>
      <c r="E106" s="34" t="s">
        <v>122</v>
      </c>
      <c r="F106" s="155">
        <v>33.4</v>
      </c>
      <c r="G106" s="51">
        <v>23</v>
      </c>
      <c r="H106" s="51">
        <v>768.2</v>
      </c>
      <c r="I106" s="204">
        <v>1.4000000000000002E-3</v>
      </c>
      <c r="J106" s="206">
        <v>0.95169999999999999</v>
      </c>
      <c r="K106" s="265" t="str">
        <f t="shared" si="1"/>
        <v>C</v>
      </c>
    </row>
    <row r="107" spans="2:11" ht="24" customHeight="1" x14ac:dyDescent="0.2">
      <c r="B107" s="153">
        <v>96527</v>
      </c>
      <c r="C107" s="240" t="s">
        <v>72</v>
      </c>
      <c r="D107" s="240" t="s">
        <v>155</v>
      </c>
      <c r="E107" s="34" t="s">
        <v>97</v>
      </c>
      <c r="F107" s="155">
        <v>7.47</v>
      </c>
      <c r="G107" s="51">
        <v>99.7</v>
      </c>
      <c r="H107" s="51">
        <v>744.75</v>
      </c>
      <c r="I107" s="204">
        <v>1.2999999999999999E-3</v>
      </c>
      <c r="J107" s="206">
        <v>0.95299999999999996</v>
      </c>
      <c r="K107" s="265" t="str">
        <f t="shared" si="1"/>
        <v>C</v>
      </c>
    </row>
    <row r="108" spans="2:11" ht="36" customHeight="1" x14ac:dyDescent="0.2">
      <c r="B108" s="153">
        <v>89712</v>
      </c>
      <c r="C108" s="240" t="s">
        <v>72</v>
      </c>
      <c r="D108" s="240" t="s">
        <v>402</v>
      </c>
      <c r="E108" s="34" t="s">
        <v>122</v>
      </c>
      <c r="F108" s="155">
        <v>34.03</v>
      </c>
      <c r="G108" s="51">
        <v>21.31</v>
      </c>
      <c r="H108" s="51">
        <v>725.17</v>
      </c>
      <c r="I108" s="204">
        <v>1.2999999999999999E-3</v>
      </c>
      <c r="J108" s="206">
        <v>0.95430000000000004</v>
      </c>
      <c r="K108" s="265" t="str">
        <f t="shared" si="1"/>
        <v>C</v>
      </c>
    </row>
    <row r="109" spans="2:11" ht="24" customHeight="1" x14ac:dyDescent="0.2">
      <c r="B109" s="153">
        <v>96985</v>
      </c>
      <c r="C109" s="240" t="s">
        <v>72</v>
      </c>
      <c r="D109" s="240" t="s">
        <v>810</v>
      </c>
      <c r="E109" s="34" t="s">
        <v>67</v>
      </c>
      <c r="F109" s="155">
        <v>13</v>
      </c>
      <c r="G109" s="51">
        <v>54.88</v>
      </c>
      <c r="H109" s="51">
        <v>713.44</v>
      </c>
      <c r="I109" s="204">
        <v>1.2999999999999999E-3</v>
      </c>
      <c r="J109" s="206">
        <v>0.9556</v>
      </c>
      <c r="K109" s="265" t="str">
        <f t="shared" si="1"/>
        <v>C</v>
      </c>
    </row>
    <row r="110" spans="2:11" ht="36" customHeight="1" x14ac:dyDescent="0.2">
      <c r="B110" s="108" t="s">
        <v>672</v>
      </c>
      <c r="C110" s="240" t="s">
        <v>59</v>
      </c>
      <c r="D110" s="240" t="s">
        <v>673</v>
      </c>
      <c r="E110" s="34" t="s">
        <v>67</v>
      </c>
      <c r="F110" s="155">
        <v>10</v>
      </c>
      <c r="G110" s="51">
        <v>69.31</v>
      </c>
      <c r="H110" s="51">
        <v>693.1</v>
      </c>
      <c r="I110" s="204">
        <v>1.1999999999999999E-3</v>
      </c>
      <c r="J110" s="206">
        <v>0.95689999999999997</v>
      </c>
      <c r="K110" s="265" t="str">
        <f t="shared" si="1"/>
        <v>C</v>
      </c>
    </row>
    <row r="111" spans="2:11" ht="36" customHeight="1" x14ac:dyDescent="0.2">
      <c r="B111" s="108" t="s">
        <v>542</v>
      </c>
      <c r="C111" s="240" t="s">
        <v>59</v>
      </c>
      <c r="D111" s="240" t="s">
        <v>543</v>
      </c>
      <c r="E111" s="34" t="s">
        <v>67</v>
      </c>
      <c r="F111" s="155">
        <v>4</v>
      </c>
      <c r="G111" s="51">
        <v>166.87</v>
      </c>
      <c r="H111" s="51">
        <v>667.48</v>
      </c>
      <c r="I111" s="204">
        <v>1.1999999999999999E-3</v>
      </c>
      <c r="J111" s="206">
        <v>0.95810000000000006</v>
      </c>
      <c r="K111" s="265" t="str">
        <f t="shared" si="1"/>
        <v>C</v>
      </c>
    </row>
    <row r="112" spans="2:11" ht="24" customHeight="1" x14ac:dyDescent="0.2">
      <c r="B112" s="108" t="s">
        <v>554</v>
      </c>
      <c r="C112" s="240" t="s">
        <v>59</v>
      </c>
      <c r="D112" s="240" t="s">
        <v>555</v>
      </c>
      <c r="E112" s="34" t="s">
        <v>67</v>
      </c>
      <c r="F112" s="155">
        <v>4</v>
      </c>
      <c r="G112" s="51">
        <v>163.94</v>
      </c>
      <c r="H112" s="51">
        <v>655.76</v>
      </c>
      <c r="I112" s="204">
        <v>1.1999999999999999E-3</v>
      </c>
      <c r="J112" s="206">
        <v>0.95930000000000004</v>
      </c>
      <c r="K112" s="265" t="str">
        <f t="shared" si="1"/>
        <v>C</v>
      </c>
    </row>
    <row r="113" spans="2:11" ht="24" customHeight="1" x14ac:dyDescent="0.2">
      <c r="B113" s="153">
        <v>97633</v>
      </c>
      <c r="C113" s="240" t="s">
        <v>72</v>
      </c>
      <c r="D113" s="240" t="s">
        <v>107</v>
      </c>
      <c r="E113" s="34" t="s">
        <v>74</v>
      </c>
      <c r="F113" s="155">
        <v>36.92</v>
      </c>
      <c r="G113" s="51">
        <v>17.71</v>
      </c>
      <c r="H113" s="51">
        <v>653.85</v>
      </c>
      <c r="I113" s="204">
        <v>1.1999999999999999E-3</v>
      </c>
      <c r="J113" s="206">
        <v>0.96040000000000003</v>
      </c>
      <c r="K113" s="265" t="str">
        <f t="shared" si="1"/>
        <v>C</v>
      </c>
    </row>
    <row r="114" spans="2:11" ht="24" customHeight="1" x14ac:dyDescent="0.2">
      <c r="B114" s="108" t="s">
        <v>805</v>
      </c>
      <c r="C114" s="240" t="s">
        <v>59</v>
      </c>
      <c r="D114" s="240" t="s">
        <v>806</v>
      </c>
      <c r="E114" s="34" t="s">
        <v>807</v>
      </c>
      <c r="F114" s="155">
        <v>9</v>
      </c>
      <c r="G114" s="51">
        <v>69.34</v>
      </c>
      <c r="H114" s="51">
        <v>624.05999999999995</v>
      </c>
      <c r="I114" s="204">
        <v>1.1000000000000001E-3</v>
      </c>
      <c r="J114" s="206">
        <v>0.96160000000000001</v>
      </c>
      <c r="K114" s="265" t="str">
        <f t="shared" si="1"/>
        <v>C</v>
      </c>
    </row>
    <row r="115" spans="2:11" ht="24" customHeight="1" x14ac:dyDescent="0.2">
      <c r="B115" s="153">
        <v>93183</v>
      </c>
      <c r="C115" s="240" t="s">
        <v>72</v>
      </c>
      <c r="D115" s="240" t="s">
        <v>317</v>
      </c>
      <c r="E115" s="34" t="s">
        <v>122</v>
      </c>
      <c r="F115" s="155">
        <v>16.8</v>
      </c>
      <c r="G115" s="51">
        <v>36.76</v>
      </c>
      <c r="H115" s="51">
        <v>617.55999999999995</v>
      </c>
      <c r="I115" s="204">
        <v>1.1000000000000001E-3</v>
      </c>
      <c r="J115" s="206">
        <v>0.9627</v>
      </c>
      <c r="K115" s="265" t="str">
        <f t="shared" si="1"/>
        <v>C</v>
      </c>
    </row>
    <row r="116" spans="2:11" ht="24" customHeight="1" x14ac:dyDescent="0.2">
      <c r="B116" s="153">
        <v>90443</v>
      </c>
      <c r="C116" s="240" t="s">
        <v>72</v>
      </c>
      <c r="D116" s="240" t="s">
        <v>379</v>
      </c>
      <c r="E116" s="34" t="s">
        <v>122</v>
      </c>
      <c r="F116" s="155">
        <v>59.65</v>
      </c>
      <c r="G116" s="51">
        <v>9.8699999999999992</v>
      </c>
      <c r="H116" s="51">
        <v>588.74</v>
      </c>
      <c r="I116" s="204">
        <v>1.1000000000000001E-3</v>
      </c>
      <c r="J116" s="206">
        <v>0.9637</v>
      </c>
      <c r="K116" s="265" t="str">
        <f t="shared" si="1"/>
        <v>C</v>
      </c>
    </row>
    <row r="117" spans="2:11" ht="36" customHeight="1" x14ac:dyDescent="0.2">
      <c r="B117" s="153">
        <v>89987</v>
      </c>
      <c r="C117" s="240" t="s">
        <v>72</v>
      </c>
      <c r="D117" s="240" t="s">
        <v>481</v>
      </c>
      <c r="E117" s="34" t="s">
        <v>67</v>
      </c>
      <c r="F117" s="155">
        <v>10</v>
      </c>
      <c r="G117" s="51">
        <v>57.64</v>
      </c>
      <c r="H117" s="51">
        <v>576.4</v>
      </c>
      <c r="I117" s="204">
        <v>1E-3</v>
      </c>
      <c r="J117" s="206">
        <v>0.96479999999999999</v>
      </c>
      <c r="K117" s="265" t="str">
        <f t="shared" si="1"/>
        <v>C</v>
      </c>
    </row>
    <row r="118" spans="2:11" ht="36" customHeight="1" x14ac:dyDescent="0.2">
      <c r="B118" s="108" t="s">
        <v>732</v>
      </c>
      <c r="C118" s="240" t="s">
        <v>72</v>
      </c>
      <c r="D118" s="240" t="s">
        <v>733</v>
      </c>
      <c r="E118" s="34" t="s">
        <v>67</v>
      </c>
      <c r="F118" s="155">
        <v>2</v>
      </c>
      <c r="G118" s="51">
        <v>287.04000000000002</v>
      </c>
      <c r="H118" s="51">
        <v>574.08000000000004</v>
      </c>
      <c r="I118" s="204">
        <v>1E-3</v>
      </c>
      <c r="J118" s="206">
        <v>0.96579999999999999</v>
      </c>
      <c r="K118" s="265" t="str">
        <f t="shared" si="1"/>
        <v>C</v>
      </c>
    </row>
    <row r="119" spans="2:11" ht="24" customHeight="1" x14ac:dyDescent="0.2">
      <c r="B119" s="108" t="s">
        <v>723</v>
      </c>
      <c r="C119" s="240" t="s">
        <v>59</v>
      </c>
      <c r="D119" s="240" t="s">
        <v>724</v>
      </c>
      <c r="E119" s="34" t="s">
        <v>67</v>
      </c>
      <c r="F119" s="155">
        <v>4</v>
      </c>
      <c r="G119" s="51">
        <v>143.22</v>
      </c>
      <c r="H119" s="51">
        <v>572.88</v>
      </c>
      <c r="I119" s="204">
        <v>1E-3</v>
      </c>
      <c r="J119" s="206">
        <v>0.9668000000000001</v>
      </c>
      <c r="K119" s="265" t="str">
        <f t="shared" si="1"/>
        <v>C</v>
      </c>
    </row>
    <row r="120" spans="2:11" ht="24" customHeight="1" x14ac:dyDescent="0.2">
      <c r="B120" s="153">
        <v>93195</v>
      </c>
      <c r="C120" s="240" t="s">
        <v>72</v>
      </c>
      <c r="D120" s="240" t="s">
        <v>323</v>
      </c>
      <c r="E120" s="34" t="s">
        <v>122</v>
      </c>
      <c r="F120" s="155">
        <v>16.8</v>
      </c>
      <c r="G120" s="51">
        <v>34.08</v>
      </c>
      <c r="H120" s="51">
        <v>572.54</v>
      </c>
      <c r="I120" s="204">
        <v>1E-3</v>
      </c>
      <c r="J120" s="206">
        <v>0.96790000000000009</v>
      </c>
      <c r="K120" s="265" t="str">
        <f t="shared" si="1"/>
        <v>C</v>
      </c>
    </row>
    <row r="121" spans="2:11" ht="24" customHeight="1" x14ac:dyDescent="0.2">
      <c r="B121" s="153">
        <v>93382</v>
      </c>
      <c r="C121" s="240" t="s">
        <v>72</v>
      </c>
      <c r="D121" s="240" t="s">
        <v>161</v>
      </c>
      <c r="E121" s="34" t="s">
        <v>97</v>
      </c>
      <c r="F121" s="155">
        <v>20.7</v>
      </c>
      <c r="G121" s="51">
        <v>25.71</v>
      </c>
      <c r="H121" s="51">
        <v>532.19000000000005</v>
      </c>
      <c r="I121" s="204">
        <v>1E-3</v>
      </c>
      <c r="J121" s="206">
        <v>0.96879999999999999</v>
      </c>
      <c r="K121" s="265" t="str">
        <f t="shared" si="1"/>
        <v>C</v>
      </c>
    </row>
    <row r="122" spans="2:11" ht="24" customHeight="1" x14ac:dyDescent="0.2">
      <c r="B122" s="108" t="s">
        <v>729</v>
      </c>
      <c r="C122" s="240" t="s">
        <v>59</v>
      </c>
      <c r="D122" s="240" t="s">
        <v>730</v>
      </c>
      <c r="E122" s="34" t="s">
        <v>67</v>
      </c>
      <c r="F122" s="155">
        <v>4</v>
      </c>
      <c r="G122" s="51">
        <v>129.68</v>
      </c>
      <c r="H122" s="51">
        <v>518.72</v>
      </c>
      <c r="I122" s="204">
        <v>8.9999999999999998E-4</v>
      </c>
      <c r="J122" s="206">
        <v>0.9698</v>
      </c>
      <c r="K122" s="265" t="str">
        <f t="shared" si="1"/>
        <v>C</v>
      </c>
    </row>
    <row r="123" spans="2:11" ht="36" customHeight="1" x14ac:dyDescent="0.2">
      <c r="B123" s="153">
        <v>91969</v>
      </c>
      <c r="C123" s="240" t="s">
        <v>72</v>
      </c>
      <c r="D123" s="240" t="s">
        <v>661</v>
      </c>
      <c r="E123" s="34" t="s">
        <v>67</v>
      </c>
      <c r="F123" s="155">
        <v>8</v>
      </c>
      <c r="G123" s="51">
        <v>60.25</v>
      </c>
      <c r="H123" s="51">
        <v>482</v>
      </c>
      <c r="I123" s="204">
        <v>8.9999999999999998E-4</v>
      </c>
      <c r="J123" s="206">
        <v>0.97060000000000002</v>
      </c>
      <c r="K123" s="265" t="str">
        <f t="shared" si="1"/>
        <v>C</v>
      </c>
    </row>
    <row r="124" spans="2:11" ht="36" customHeight="1" x14ac:dyDescent="0.2">
      <c r="B124" s="153">
        <v>92986</v>
      </c>
      <c r="C124" s="240" t="s">
        <v>72</v>
      </c>
      <c r="D124" s="240" t="s">
        <v>635</v>
      </c>
      <c r="E124" s="34" t="s">
        <v>122</v>
      </c>
      <c r="F124" s="155">
        <v>20</v>
      </c>
      <c r="G124" s="51">
        <v>24.04</v>
      </c>
      <c r="H124" s="51">
        <v>480.8</v>
      </c>
      <c r="I124" s="204">
        <v>8.9999999999999998E-4</v>
      </c>
      <c r="J124" s="206">
        <v>0.97150000000000003</v>
      </c>
      <c r="K124" s="265" t="str">
        <f t="shared" si="1"/>
        <v>C</v>
      </c>
    </row>
    <row r="125" spans="2:11" ht="36" customHeight="1" x14ac:dyDescent="0.2">
      <c r="B125" s="153">
        <v>89578</v>
      </c>
      <c r="C125" s="240" t="s">
        <v>72</v>
      </c>
      <c r="D125" s="240" t="s">
        <v>566</v>
      </c>
      <c r="E125" s="34" t="s">
        <v>122</v>
      </c>
      <c r="F125" s="155">
        <v>15.95</v>
      </c>
      <c r="G125" s="51">
        <v>30.09</v>
      </c>
      <c r="H125" s="51">
        <v>479.93</v>
      </c>
      <c r="I125" s="204">
        <v>8.9999999999999998E-4</v>
      </c>
      <c r="J125" s="206">
        <v>0.97239999999999993</v>
      </c>
      <c r="K125" s="265" t="str">
        <f t="shared" si="1"/>
        <v>C</v>
      </c>
    </row>
    <row r="126" spans="2:11" ht="48" customHeight="1" x14ac:dyDescent="0.2">
      <c r="B126" s="153">
        <v>86927</v>
      </c>
      <c r="C126" s="240" t="s">
        <v>72</v>
      </c>
      <c r="D126" s="240" t="s">
        <v>507</v>
      </c>
      <c r="E126" s="34" t="s">
        <v>67</v>
      </c>
      <c r="F126" s="155">
        <v>2</v>
      </c>
      <c r="G126" s="51">
        <v>238.14</v>
      </c>
      <c r="H126" s="51">
        <v>476.28</v>
      </c>
      <c r="I126" s="204">
        <v>8.9999999999999998E-4</v>
      </c>
      <c r="J126" s="206">
        <v>0.97319999999999995</v>
      </c>
      <c r="K126" s="265" t="str">
        <f t="shared" si="1"/>
        <v>C</v>
      </c>
    </row>
    <row r="127" spans="2:11" ht="36" customHeight="1" x14ac:dyDescent="0.2">
      <c r="B127" s="153">
        <v>89402</v>
      </c>
      <c r="C127" s="240" t="s">
        <v>72</v>
      </c>
      <c r="D127" s="240" t="s">
        <v>387</v>
      </c>
      <c r="E127" s="34" t="s">
        <v>122</v>
      </c>
      <c r="F127" s="155">
        <v>62.59</v>
      </c>
      <c r="G127" s="51">
        <v>7.28</v>
      </c>
      <c r="H127" s="51">
        <v>455.65</v>
      </c>
      <c r="I127" s="204">
        <v>8.0000000000000004E-4</v>
      </c>
      <c r="J127" s="206">
        <v>0.97400000000000009</v>
      </c>
      <c r="K127" s="265" t="str">
        <f t="shared" si="1"/>
        <v>C</v>
      </c>
    </row>
    <row r="128" spans="2:11" ht="36" customHeight="1" x14ac:dyDescent="0.2">
      <c r="B128" s="108" t="s">
        <v>787</v>
      </c>
      <c r="C128" s="240" t="s">
        <v>59</v>
      </c>
      <c r="D128" s="240" t="s">
        <v>788</v>
      </c>
      <c r="E128" s="34" t="s">
        <v>67</v>
      </c>
      <c r="F128" s="155">
        <v>8</v>
      </c>
      <c r="G128" s="51">
        <v>56.93</v>
      </c>
      <c r="H128" s="51">
        <v>455.44</v>
      </c>
      <c r="I128" s="204">
        <v>8.0000000000000004E-4</v>
      </c>
      <c r="J128" s="206">
        <v>0.97489999999999999</v>
      </c>
      <c r="K128" s="265" t="str">
        <f t="shared" si="1"/>
        <v>C</v>
      </c>
    </row>
    <row r="129" spans="2:11" ht="24" customHeight="1" x14ac:dyDescent="0.2">
      <c r="B129" s="108" t="s">
        <v>796</v>
      </c>
      <c r="C129" s="240" t="s">
        <v>59</v>
      </c>
      <c r="D129" s="240" t="s">
        <v>797</v>
      </c>
      <c r="E129" s="34" t="s">
        <v>67</v>
      </c>
      <c r="F129" s="155">
        <v>1</v>
      </c>
      <c r="G129" s="51">
        <v>444.67</v>
      </c>
      <c r="H129" s="51">
        <v>444.67</v>
      </c>
      <c r="I129" s="204">
        <v>8.0000000000000004E-4</v>
      </c>
      <c r="J129" s="206">
        <v>0.9756999999999999</v>
      </c>
      <c r="K129" s="265" t="str">
        <f t="shared" si="1"/>
        <v>C</v>
      </c>
    </row>
    <row r="130" spans="2:11" ht="36" customHeight="1" x14ac:dyDescent="0.2">
      <c r="B130" s="153">
        <v>91860</v>
      </c>
      <c r="C130" s="240" t="s">
        <v>72</v>
      </c>
      <c r="D130" s="240" t="s">
        <v>604</v>
      </c>
      <c r="E130" s="34" t="s">
        <v>122</v>
      </c>
      <c r="F130" s="155">
        <v>42.8</v>
      </c>
      <c r="G130" s="51">
        <v>10.23</v>
      </c>
      <c r="H130" s="51">
        <v>437.84</v>
      </c>
      <c r="I130" s="204">
        <v>8.0000000000000004E-4</v>
      </c>
      <c r="J130" s="206">
        <v>0.97640000000000005</v>
      </c>
      <c r="K130" s="265" t="str">
        <f t="shared" si="1"/>
        <v>C</v>
      </c>
    </row>
    <row r="131" spans="2:11" ht="24" customHeight="1" x14ac:dyDescent="0.2">
      <c r="B131" s="108" t="s">
        <v>812</v>
      </c>
      <c r="C131" s="240" t="s">
        <v>59</v>
      </c>
      <c r="D131" s="240" t="s">
        <v>813</v>
      </c>
      <c r="E131" s="34" t="s">
        <v>67</v>
      </c>
      <c r="F131" s="155">
        <v>13</v>
      </c>
      <c r="G131" s="51">
        <v>33.1</v>
      </c>
      <c r="H131" s="51">
        <v>430.3</v>
      </c>
      <c r="I131" s="204">
        <v>8.0000000000000004E-4</v>
      </c>
      <c r="J131" s="206">
        <v>0.97719999999999996</v>
      </c>
      <c r="K131" s="265" t="str">
        <f t="shared" si="1"/>
        <v>C</v>
      </c>
    </row>
    <row r="132" spans="2:11" ht="24" customHeight="1" x14ac:dyDescent="0.2">
      <c r="B132" s="108" t="s">
        <v>140</v>
      </c>
      <c r="C132" s="240" t="s">
        <v>72</v>
      </c>
      <c r="D132" s="240" t="s">
        <v>141</v>
      </c>
      <c r="E132" s="34" t="s">
        <v>74</v>
      </c>
      <c r="F132" s="155">
        <v>311.89999999999998</v>
      </c>
      <c r="G132" s="51">
        <v>1.35</v>
      </c>
      <c r="H132" s="51">
        <v>421.06</v>
      </c>
      <c r="I132" s="204">
        <v>8.0000000000000004E-4</v>
      </c>
      <c r="J132" s="206">
        <v>0.97799999999999998</v>
      </c>
      <c r="K132" s="265" t="str">
        <f t="shared" si="1"/>
        <v>C</v>
      </c>
    </row>
    <row r="133" spans="2:11" ht="24" customHeight="1" x14ac:dyDescent="0.2">
      <c r="B133" s="108" t="s">
        <v>756</v>
      </c>
      <c r="C133" s="240" t="s">
        <v>59</v>
      </c>
      <c r="D133" s="240" t="s">
        <v>757</v>
      </c>
      <c r="E133" s="34" t="s">
        <v>67</v>
      </c>
      <c r="F133" s="155">
        <v>1</v>
      </c>
      <c r="G133" s="51">
        <v>409.28</v>
      </c>
      <c r="H133" s="51">
        <v>409.28</v>
      </c>
      <c r="I133" s="204">
        <v>7.000000000000001E-4</v>
      </c>
      <c r="J133" s="206">
        <v>0.97870000000000001</v>
      </c>
      <c r="K133" s="265" t="str">
        <f t="shared" si="1"/>
        <v>C</v>
      </c>
    </row>
    <row r="134" spans="2:11" ht="36" customHeight="1" x14ac:dyDescent="0.2">
      <c r="B134" s="153">
        <v>91985</v>
      </c>
      <c r="C134" s="240" t="s">
        <v>72</v>
      </c>
      <c r="D134" s="240" t="s">
        <v>682</v>
      </c>
      <c r="E134" s="34" t="s">
        <v>67</v>
      </c>
      <c r="F134" s="155">
        <v>20</v>
      </c>
      <c r="G134" s="51">
        <v>20.02</v>
      </c>
      <c r="H134" s="51">
        <v>400.4</v>
      </c>
      <c r="I134" s="204">
        <v>7.000000000000001E-4</v>
      </c>
      <c r="J134" s="206">
        <v>0.97939999999999994</v>
      </c>
      <c r="K134" s="265" t="str">
        <f t="shared" si="1"/>
        <v>C</v>
      </c>
    </row>
    <row r="135" spans="2:11" ht="24" customHeight="1" x14ac:dyDescent="0.2">
      <c r="B135" s="108" t="s">
        <v>615</v>
      </c>
      <c r="C135" s="240" t="s">
        <v>59</v>
      </c>
      <c r="D135" s="240" t="s">
        <v>616</v>
      </c>
      <c r="E135" s="34" t="s">
        <v>122</v>
      </c>
      <c r="F135" s="155">
        <v>8.4</v>
      </c>
      <c r="G135" s="51">
        <v>47.65</v>
      </c>
      <c r="H135" s="51">
        <v>400.26</v>
      </c>
      <c r="I135" s="204">
        <v>7.000000000000001E-4</v>
      </c>
      <c r="J135" s="206">
        <v>0.98019999999999996</v>
      </c>
      <c r="K135" s="265" t="str">
        <f t="shared" si="1"/>
        <v>C</v>
      </c>
    </row>
    <row r="136" spans="2:11" ht="36" customHeight="1" x14ac:dyDescent="0.2">
      <c r="B136" s="153">
        <v>89711</v>
      </c>
      <c r="C136" s="240" t="s">
        <v>72</v>
      </c>
      <c r="D136" s="240" t="s">
        <v>399</v>
      </c>
      <c r="E136" s="34" t="s">
        <v>122</v>
      </c>
      <c r="F136" s="155">
        <v>25.08</v>
      </c>
      <c r="G136" s="51">
        <v>14.39</v>
      </c>
      <c r="H136" s="51">
        <v>360.9</v>
      </c>
      <c r="I136" s="204">
        <v>7.000000000000001E-4</v>
      </c>
      <c r="J136" s="206">
        <v>0.98080000000000001</v>
      </c>
      <c r="K136" s="265" t="str">
        <f t="shared" si="1"/>
        <v>C</v>
      </c>
    </row>
    <row r="137" spans="2:11" ht="24" customHeight="1" x14ac:dyDescent="0.2">
      <c r="B137" s="108" t="s">
        <v>790</v>
      </c>
      <c r="C137" s="240" t="s">
        <v>59</v>
      </c>
      <c r="D137" s="240" t="s">
        <v>791</v>
      </c>
      <c r="E137" s="34" t="s">
        <v>67</v>
      </c>
      <c r="F137" s="155">
        <v>32</v>
      </c>
      <c r="G137" s="51">
        <v>10.98</v>
      </c>
      <c r="H137" s="51">
        <v>351.36</v>
      </c>
      <c r="I137" s="204">
        <v>5.9999999999999995E-4</v>
      </c>
      <c r="J137" s="206">
        <v>0.98140000000000005</v>
      </c>
      <c r="K137" s="265" t="str">
        <f t="shared" si="1"/>
        <v>C</v>
      </c>
    </row>
    <row r="138" spans="2:11" ht="24" customHeight="1" x14ac:dyDescent="0.2">
      <c r="B138" s="108" t="s">
        <v>793</v>
      </c>
      <c r="C138" s="240" t="s">
        <v>59</v>
      </c>
      <c r="D138" s="240" t="s">
        <v>794</v>
      </c>
      <c r="E138" s="34" t="s">
        <v>67</v>
      </c>
      <c r="F138" s="155">
        <v>20</v>
      </c>
      <c r="G138" s="51">
        <v>17.16</v>
      </c>
      <c r="H138" s="51">
        <v>343.2</v>
      </c>
      <c r="I138" s="204">
        <v>5.9999999999999995E-4</v>
      </c>
      <c r="J138" s="206">
        <v>0.98209999999999997</v>
      </c>
      <c r="K138" s="265" t="str">
        <f t="shared" si="1"/>
        <v>C</v>
      </c>
    </row>
    <row r="139" spans="2:11" ht="36" customHeight="1" x14ac:dyDescent="0.2">
      <c r="B139" s="153">
        <v>89584</v>
      </c>
      <c r="C139" s="240" t="s">
        <v>72</v>
      </c>
      <c r="D139" s="240" t="s">
        <v>570</v>
      </c>
      <c r="E139" s="34" t="s">
        <v>67</v>
      </c>
      <c r="F139" s="155">
        <v>12</v>
      </c>
      <c r="G139" s="51">
        <v>28.21</v>
      </c>
      <c r="H139" s="51">
        <v>338.52</v>
      </c>
      <c r="I139" s="204">
        <v>5.9999999999999995E-4</v>
      </c>
      <c r="J139" s="206">
        <v>0.98269999999999991</v>
      </c>
      <c r="K139" s="265" t="str">
        <f t="shared" si="1"/>
        <v>C</v>
      </c>
    </row>
    <row r="140" spans="2:11" ht="24" customHeight="1" x14ac:dyDescent="0.2">
      <c r="B140" s="153">
        <v>93185</v>
      </c>
      <c r="C140" s="240" t="s">
        <v>72</v>
      </c>
      <c r="D140" s="240" t="s">
        <v>329</v>
      </c>
      <c r="E140" s="34" t="s">
        <v>122</v>
      </c>
      <c r="F140" s="155">
        <v>9.24</v>
      </c>
      <c r="G140" s="51">
        <v>36.200000000000003</v>
      </c>
      <c r="H140" s="51">
        <v>334.48</v>
      </c>
      <c r="I140" s="204">
        <v>5.9999999999999995E-4</v>
      </c>
      <c r="J140" s="206">
        <v>0.98329999999999995</v>
      </c>
      <c r="K140" s="265" t="str">
        <f t="shared" ref="K140:K203" si="2">IF(J140&gt;=95%,"C",IF(J140&lt;80%,"A","B"))</f>
        <v>C</v>
      </c>
    </row>
    <row r="141" spans="2:11" ht="24" customHeight="1" x14ac:dyDescent="0.2">
      <c r="B141" s="108" t="s">
        <v>136</v>
      </c>
      <c r="C141" s="240" t="s">
        <v>59</v>
      </c>
      <c r="D141" s="240" t="s">
        <v>137</v>
      </c>
      <c r="E141" s="34" t="s">
        <v>138</v>
      </c>
      <c r="F141" s="155">
        <v>7.98</v>
      </c>
      <c r="G141" s="51">
        <v>39.700000000000003</v>
      </c>
      <c r="H141" s="51">
        <v>316.8</v>
      </c>
      <c r="I141" s="204">
        <v>5.9999999999999995E-4</v>
      </c>
      <c r="J141" s="206">
        <v>0.98380000000000001</v>
      </c>
      <c r="K141" s="265" t="str">
        <f t="shared" si="2"/>
        <v>C</v>
      </c>
    </row>
    <row r="142" spans="2:11" ht="24" customHeight="1" x14ac:dyDescent="0.2">
      <c r="B142" s="153">
        <v>98307</v>
      </c>
      <c r="C142" s="240" t="s">
        <v>72</v>
      </c>
      <c r="D142" s="240" t="s">
        <v>679</v>
      </c>
      <c r="E142" s="34" t="s">
        <v>67</v>
      </c>
      <c r="F142" s="155">
        <v>8</v>
      </c>
      <c r="G142" s="51">
        <v>39.35</v>
      </c>
      <c r="H142" s="51">
        <v>314.8</v>
      </c>
      <c r="I142" s="204">
        <v>5.9999999999999995E-4</v>
      </c>
      <c r="J142" s="206">
        <v>0.98439999999999994</v>
      </c>
      <c r="K142" s="265" t="str">
        <f t="shared" si="2"/>
        <v>C</v>
      </c>
    </row>
    <row r="143" spans="2:11" ht="36" customHeight="1" x14ac:dyDescent="0.2">
      <c r="B143" s="153">
        <v>92005</v>
      </c>
      <c r="C143" s="240" t="s">
        <v>72</v>
      </c>
      <c r="D143" s="240" t="s">
        <v>649</v>
      </c>
      <c r="E143" s="34" t="s">
        <v>67</v>
      </c>
      <c r="F143" s="155">
        <v>7</v>
      </c>
      <c r="G143" s="51">
        <v>44.95</v>
      </c>
      <c r="H143" s="51">
        <v>314.64999999999998</v>
      </c>
      <c r="I143" s="204">
        <v>5.9999999999999995E-4</v>
      </c>
      <c r="J143" s="206">
        <v>0.98499999999999999</v>
      </c>
      <c r="K143" s="265" t="str">
        <f t="shared" si="2"/>
        <v>C</v>
      </c>
    </row>
    <row r="144" spans="2:11" ht="24" customHeight="1" x14ac:dyDescent="0.2">
      <c r="B144" s="108" t="s">
        <v>818</v>
      </c>
      <c r="C144" s="240" t="s">
        <v>59</v>
      </c>
      <c r="D144" s="240" t="s">
        <v>819</v>
      </c>
      <c r="E144" s="34" t="s">
        <v>807</v>
      </c>
      <c r="F144" s="155">
        <v>20</v>
      </c>
      <c r="G144" s="51">
        <v>15.21</v>
      </c>
      <c r="H144" s="51">
        <v>304.2</v>
      </c>
      <c r="I144" s="204">
        <v>5.0000000000000001E-4</v>
      </c>
      <c r="J144" s="206">
        <v>0.98549999999999993</v>
      </c>
      <c r="K144" s="265" t="str">
        <f t="shared" si="2"/>
        <v>C</v>
      </c>
    </row>
    <row r="145" spans="2:11" ht="24" customHeight="1" x14ac:dyDescent="0.2">
      <c r="B145" s="153">
        <v>89448</v>
      </c>
      <c r="C145" s="240" t="s">
        <v>72</v>
      </c>
      <c r="D145" s="240" t="s">
        <v>393</v>
      </c>
      <c r="E145" s="34" t="s">
        <v>122</v>
      </c>
      <c r="F145" s="155">
        <v>25.85</v>
      </c>
      <c r="G145" s="51">
        <v>11.61</v>
      </c>
      <c r="H145" s="51">
        <v>300.11</v>
      </c>
      <c r="I145" s="204">
        <v>5.0000000000000001E-4</v>
      </c>
      <c r="J145" s="206">
        <v>0.98609999999999998</v>
      </c>
      <c r="K145" s="265" t="str">
        <f t="shared" si="2"/>
        <v>C</v>
      </c>
    </row>
    <row r="146" spans="2:11" ht="24" customHeight="1" x14ac:dyDescent="0.2">
      <c r="B146" s="153">
        <v>100860</v>
      </c>
      <c r="C146" s="240" t="s">
        <v>72</v>
      </c>
      <c r="D146" s="240" t="s">
        <v>504</v>
      </c>
      <c r="E146" s="34" t="s">
        <v>67</v>
      </c>
      <c r="F146" s="155">
        <v>4</v>
      </c>
      <c r="G146" s="51">
        <v>75.02</v>
      </c>
      <c r="H146" s="51">
        <v>300.08</v>
      </c>
      <c r="I146" s="204">
        <v>5.0000000000000001E-4</v>
      </c>
      <c r="J146" s="206">
        <v>0.98659999999999992</v>
      </c>
      <c r="K146" s="265" t="str">
        <f t="shared" si="2"/>
        <v>C</v>
      </c>
    </row>
    <row r="147" spans="2:11" ht="36" customHeight="1" x14ac:dyDescent="0.2">
      <c r="B147" s="153">
        <v>91961</v>
      </c>
      <c r="C147" s="240" t="s">
        <v>72</v>
      </c>
      <c r="D147" s="240" t="s">
        <v>664</v>
      </c>
      <c r="E147" s="34" t="s">
        <v>67</v>
      </c>
      <c r="F147" s="155">
        <v>6</v>
      </c>
      <c r="G147" s="51">
        <v>43.09</v>
      </c>
      <c r="H147" s="51">
        <v>258.54000000000002</v>
      </c>
      <c r="I147" s="204">
        <v>5.0000000000000001E-4</v>
      </c>
      <c r="J147" s="206">
        <v>0.98709999999999998</v>
      </c>
      <c r="K147" s="265" t="str">
        <f t="shared" si="2"/>
        <v>C</v>
      </c>
    </row>
    <row r="148" spans="2:11" ht="24" customHeight="1" x14ac:dyDescent="0.2">
      <c r="B148" s="153">
        <v>91937</v>
      </c>
      <c r="C148" s="240" t="s">
        <v>72</v>
      </c>
      <c r="D148" s="240" t="s">
        <v>688</v>
      </c>
      <c r="E148" s="34" t="s">
        <v>67</v>
      </c>
      <c r="F148" s="155">
        <v>31</v>
      </c>
      <c r="G148" s="51">
        <v>8.14</v>
      </c>
      <c r="H148" s="51">
        <v>252.34</v>
      </c>
      <c r="I148" s="204">
        <v>5.0000000000000001E-4</v>
      </c>
      <c r="J148" s="206">
        <v>0.98750000000000004</v>
      </c>
      <c r="K148" s="265" t="str">
        <f t="shared" si="2"/>
        <v>C</v>
      </c>
    </row>
    <row r="149" spans="2:11" ht="24" customHeight="1" x14ac:dyDescent="0.2">
      <c r="B149" s="108" t="s">
        <v>711</v>
      </c>
      <c r="C149" s="240" t="s">
        <v>59</v>
      </c>
      <c r="D149" s="240" t="s">
        <v>712</v>
      </c>
      <c r="E149" s="34" t="s">
        <v>67</v>
      </c>
      <c r="F149" s="155">
        <v>5</v>
      </c>
      <c r="G149" s="51">
        <v>45.46</v>
      </c>
      <c r="H149" s="51">
        <v>227.3</v>
      </c>
      <c r="I149" s="204">
        <v>4.0000000000000002E-4</v>
      </c>
      <c r="J149" s="206">
        <v>0.98790000000000011</v>
      </c>
      <c r="K149" s="265" t="str">
        <f t="shared" si="2"/>
        <v>C</v>
      </c>
    </row>
    <row r="150" spans="2:11" ht="60" customHeight="1" x14ac:dyDescent="0.2">
      <c r="B150" s="153">
        <v>94794</v>
      </c>
      <c r="C150" s="240" t="s">
        <v>72</v>
      </c>
      <c r="D150" s="240" t="s">
        <v>478</v>
      </c>
      <c r="E150" s="34" t="s">
        <v>67</v>
      </c>
      <c r="F150" s="155">
        <v>2</v>
      </c>
      <c r="G150" s="51">
        <v>113.34</v>
      </c>
      <c r="H150" s="51">
        <v>226.68</v>
      </c>
      <c r="I150" s="204">
        <v>4.0000000000000002E-4</v>
      </c>
      <c r="J150" s="206">
        <v>0.98829999999999996</v>
      </c>
      <c r="K150" s="265" t="str">
        <f t="shared" si="2"/>
        <v>C</v>
      </c>
    </row>
    <row r="151" spans="2:11" ht="24" customHeight="1" x14ac:dyDescent="0.2">
      <c r="B151" s="108" t="s">
        <v>690</v>
      </c>
      <c r="C151" s="240" t="s">
        <v>59</v>
      </c>
      <c r="D151" s="240" t="s">
        <v>691</v>
      </c>
      <c r="E151" s="34" t="s">
        <v>67</v>
      </c>
      <c r="F151" s="155">
        <v>1</v>
      </c>
      <c r="G151" s="51">
        <v>221.39</v>
      </c>
      <c r="H151" s="51">
        <v>221.39</v>
      </c>
      <c r="I151" s="204">
        <v>4.0000000000000002E-4</v>
      </c>
      <c r="J151" s="206">
        <v>0.98870000000000002</v>
      </c>
      <c r="K151" s="265" t="str">
        <f t="shared" si="2"/>
        <v>C</v>
      </c>
    </row>
    <row r="152" spans="2:11" ht="36" customHeight="1" x14ac:dyDescent="0.2">
      <c r="B152" s="153">
        <v>89985</v>
      </c>
      <c r="C152" s="240" t="s">
        <v>72</v>
      </c>
      <c r="D152" s="240" t="s">
        <v>496</v>
      </c>
      <c r="E152" s="34" t="s">
        <v>67</v>
      </c>
      <c r="F152" s="155">
        <v>4</v>
      </c>
      <c r="G152" s="51">
        <v>54.9</v>
      </c>
      <c r="H152" s="51">
        <v>219.6</v>
      </c>
      <c r="I152" s="204">
        <v>4.0000000000000002E-4</v>
      </c>
      <c r="J152" s="206">
        <v>0.98909999999999998</v>
      </c>
      <c r="K152" s="265" t="str">
        <f t="shared" si="2"/>
        <v>C</v>
      </c>
    </row>
    <row r="153" spans="2:11" ht="24" customHeight="1" x14ac:dyDescent="0.2">
      <c r="B153" s="108" t="s">
        <v>696</v>
      </c>
      <c r="C153" s="240" t="s">
        <v>59</v>
      </c>
      <c r="D153" s="240" t="s">
        <v>697</v>
      </c>
      <c r="E153" s="34" t="s">
        <v>698</v>
      </c>
      <c r="F153" s="155">
        <v>3</v>
      </c>
      <c r="G153" s="51">
        <v>70.819999999999993</v>
      </c>
      <c r="H153" s="51">
        <v>212.46</v>
      </c>
      <c r="I153" s="204">
        <v>4.0000000000000002E-4</v>
      </c>
      <c r="J153" s="206">
        <v>0.98950000000000005</v>
      </c>
      <c r="K153" s="265" t="str">
        <f t="shared" si="2"/>
        <v>C</v>
      </c>
    </row>
    <row r="154" spans="2:11" ht="36" customHeight="1" x14ac:dyDescent="0.2">
      <c r="B154" s="153">
        <v>89707</v>
      </c>
      <c r="C154" s="240" t="s">
        <v>72</v>
      </c>
      <c r="D154" s="240" t="s">
        <v>521</v>
      </c>
      <c r="E154" s="34" t="s">
        <v>67</v>
      </c>
      <c r="F154" s="155">
        <v>9</v>
      </c>
      <c r="G154" s="51">
        <v>23.32</v>
      </c>
      <c r="H154" s="51">
        <v>209.88</v>
      </c>
      <c r="I154" s="204">
        <v>4.0000000000000002E-4</v>
      </c>
      <c r="J154" s="206">
        <v>0.9899</v>
      </c>
      <c r="K154" s="265" t="str">
        <f t="shared" si="2"/>
        <v>C</v>
      </c>
    </row>
    <row r="155" spans="2:11" ht="24" customHeight="1" x14ac:dyDescent="0.2">
      <c r="B155" s="108" t="s">
        <v>815</v>
      </c>
      <c r="C155" s="240" t="s">
        <v>59</v>
      </c>
      <c r="D155" s="240" t="s">
        <v>816</v>
      </c>
      <c r="E155" s="34" t="s">
        <v>67</v>
      </c>
      <c r="F155" s="155">
        <v>20</v>
      </c>
      <c r="G155" s="51">
        <v>10.039999999999999</v>
      </c>
      <c r="H155" s="51">
        <v>200.8</v>
      </c>
      <c r="I155" s="204">
        <v>4.0000000000000002E-4</v>
      </c>
      <c r="J155" s="206">
        <v>0.99029999999999996</v>
      </c>
      <c r="K155" s="265" t="str">
        <f t="shared" si="2"/>
        <v>C</v>
      </c>
    </row>
    <row r="156" spans="2:11" ht="24" customHeight="1" x14ac:dyDescent="0.2">
      <c r="B156" s="153">
        <v>97668</v>
      </c>
      <c r="C156" s="240" t="s">
        <v>72</v>
      </c>
      <c r="D156" s="240" t="s">
        <v>610</v>
      </c>
      <c r="E156" s="34" t="s">
        <v>122</v>
      </c>
      <c r="F156" s="155">
        <v>20.74</v>
      </c>
      <c r="G156" s="51">
        <v>9.66</v>
      </c>
      <c r="H156" s="51">
        <v>200.34</v>
      </c>
      <c r="I156" s="204">
        <v>4.0000000000000002E-4</v>
      </c>
      <c r="J156" s="206">
        <v>0.99060000000000004</v>
      </c>
      <c r="K156" s="265" t="str">
        <f t="shared" si="2"/>
        <v>C</v>
      </c>
    </row>
    <row r="157" spans="2:11" ht="24" customHeight="1" x14ac:dyDescent="0.2">
      <c r="B157" s="153">
        <v>93664</v>
      </c>
      <c r="C157" s="240" t="s">
        <v>72</v>
      </c>
      <c r="D157" s="240" t="s">
        <v>721</v>
      </c>
      <c r="E157" s="34" t="s">
        <v>67</v>
      </c>
      <c r="F157" s="155">
        <v>4</v>
      </c>
      <c r="G157" s="51">
        <v>49.38</v>
      </c>
      <c r="H157" s="51">
        <v>197.52</v>
      </c>
      <c r="I157" s="204">
        <v>4.0000000000000002E-4</v>
      </c>
      <c r="J157" s="206">
        <v>0.99099999999999999</v>
      </c>
      <c r="K157" s="265" t="str">
        <f t="shared" si="2"/>
        <v>C</v>
      </c>
    </row>
    <row r="158" spans="2:11" ht="24" customHeight="1" x14ac:dyDescent="0.2">
      <c r="B158" s="153">
        <v>93184</v>
      </c>
      <c r="C158" s="240" t="s">
        <v>72</v>
      </c>
      <c r="D158" s="240" t="s">
        <v>326</v>
      </c>
      <c r="E158" s="34" t="s">
        <v>122</v>
      </c>
      <c r="F158" s="155">
        <v>8.9600000000000009</v>
      </c>
      <c r="G158" s="51">
        <v>21.73</v>
      </c>
      <c r="H158" s="51">
        <v>194.7</v>
      </c>
      <c r="I158" s="204">
        <v>4.0000000000000002E-4</v>
      </c>
      <c r="J158" s="206">
        <v>0.99129999999999996</v>
      </c>
      <c r="K158" s="265" t="str">
        <f t="shared" si="2"/>
        <v>C</v>
      </c>
    </row>
    <row r="159" spans="2:11" ht="36" customHeight="1" x14ac:dyDescent="0.2">
      <c r="B159" s="153">
        <v>89669</v>
      </c>
      <c r="C159" s="240" t="s">
        <v>72</v>
      </c>
      <c r="D159" s="240" t="s">
        <v>573</v>
      </c>
      <c r="E159" s="34" t="s">
        <v>67</v>
      </c>
      <c r="F159" s="155">
        <v>12</v>
      </c>
      <c r="G159" s="51">
        <v>15.86</v>
      </c>
      <c r="H159" s="51">
        <v>190.32</v>
      </c>
      <c r="I159" s="204">
        <v>2.9999999999999997E-4</v>
      </c>
      <c r="J159" s="206">
        <v>0.99170000000000003</v>
      </c>
      <c r="K159" s="265" t="str">
        <f t="shared" si="2"/>
        <v>C</v>
      </c>
    </row>
    <row r="160" spans="2:11" ht="36" customHeight="1" x14ac:dyDescent="0.2">
      <c r="B160" s="153">
        <v>91953</v>
      </c>
      <c r="C160" s="240" t="s">
        <v>72</v>
      </c>
      <c r="D160" s="240" t="s">
        <v>676</v>
      </c>
      <c r="E160" s="34" t="s">
        <v>67</v>
      </c>
      <c r="F160" s="155">
        <v>9</v>
      </c>
      <c r="G160" s="51">
        <v>21</v>
      </c>
      <c r="H160" s="51">
        <v>189</v>
      </c>
      <c r="I160" s="204">
        <v>2.9999999999999997E-4</v>
      </c>
      <c r="J160" s="206">
        <v>0.99199999999999999</v>
      </c>
      <c r="K160" s="265" t="str">
        <f t="shared" si="2"/>
        <v>C</v>
      </c>
    </row>
    <row r="161" spans="2:11" ht="24" customHeight="1" x14ac:dyDescent="0.2">
      <c r="B161" s="153">
        <v>93660</v>
      </c>
      <c r="C161" s="240" t="s">
        <v>72</v>
      </c>
      <c r="D161" s="240" t="s">
        <v>706</v>
      </c>
      <c r="E161" s="34" t="s">
        <v>67</v>
      </c>
      <c r="F161" s="155">
        <v>4</v>
      </c>
      <c r="G161" s="51">
        <v>44.52</v>
      </c>
      <c r="H161" s="51">
        <v>178.08</v>
      </c>
      <c r="I161" s="204">
        <v>2.9999999999999997E-4</v>
      </c>
      <c r="J161" s="206">
        <v>0.99230000000000007</v>
      </c>
      <c r="K161" s="265" t="str">
        <f t="shared" si="2"/>
        <v>C</v>
      </c>
    </row>
    <row r="162" spans="2:11" ht="24" customHeight="1" x14ac:dyDescent="0.2">
      <c r="B162" s="153">
        <v>93182</v>
      </c>
      <c r="C162" s="240" t="s">
        <v>72</v>
      </c>
      <c r="D162" s="240" t="s">
        <v>314</v>
      </c>
      <c r="E162" s="34" t="s">
        <v>122</v>
      </c>
      <c r="F162" s="155">
        <v>6.02</v>
      </c>
      <c r="G162" s="51">
        <v>28.92</v>
      </c>
      <c r="H162" s="51">
        <v>174.09</v>
      </c>
      <c r="I162" s="204">
        <v>2.9999999999999997E-4</v>
      </c>
      <c r="J162" s="206">
        <v>0.99260000000000004</v>
      </c>
      <c r="K162" s="265" t="str">
        <f t="shared" si="2"/>
        <v>C</v>
      </c>
    </row>
    <row r="163" spans="2:11" ht="24" customHeight="1" x14ac:dyDescent="0.2">
      <c r="B163" s="153">
        <v>93194</v>
      </c>
      <c r="C163" s="240" t="s">
        <v>72</v>
      </c>
      <c r="D163" s="240" t="s">
        <v>320</v>
      </c>
      <c r="E163" s="34" t="s">
        <v>122</v>
      </c>
      <c r="F163" s="155">
        <v>6.02</v>
      </c>
      <c r="G163" s="51">
        <v>28.49</v>
      </c>
      <c r="H163" s="51">
        <v>171.5</v>
      </c>
      <c r="I163" s="204">
        <v>2.9999999999999997E-4</v>
      </c>
      <c r="J163" s="206">
        <v>0.99299999999999999</v>
      </c>
      <c r="K163" s="265" t="str">
        <f t="shared" si="2"/>
        <v>C</v>
      </c>
    </row>
    <row r="164" spans="2:11" ht="36" customHeight="1" x14ac:dyDescent="0.2">
      <c r="B164" s="153">
        <v>96617</v>
      </c>
      <c r="C164" s="240" t="s">
        <v>72</v>
      </c>
      <c r="D164" s="240" t="s">
        <v>192</v>
      </c>
      <c r="E164" s="34" t="s">
        <v>74</v>
      </c>
      <c r="F164" s="155">
        <v>9.92</v>
      </c>
      <c r="G164" s="51">
        <v>16.07</v>
      </c>
      <c r="H164" s="51">
        <v>159.41</v>
      </c>
      <c r="I164" s="204">
        <v>2.9999999999999997E-4</v>
      </c>
      <c r="J164" s="206">
        <v>0.99319999999999997</v>
      </c>
      <c r="K164" s="265" t="str">
        <f t="shared" si="2"/>
        <v>C</v>
      </c>
    </row>
    <row r="165" spans="2:11" ht="36" customHeight="1" x14ac:dyDescent="0.2">
      <c r="B165" s="153">
        <v>97900</v>
      </c>
      <c r="C165" s="240" t="s">
        <v>72</v>
      </c>
      <c r="D165" s="240" t="s">
        <v>527</v>
      </c>
      <c r="E165" s="34" t="s">
        <v>67</v>
      </c>
      <c r="F165" s="155">
        <v>1</v>
      </c>
      <c r="G165" s="51">
        <v>158.41999999999999</v>
      </c>
      <c r="H165" s="51">
        <v>158.41999999999999</v>
      </c>
      <c r="I165" s="204">
        <v>2.9999999999999997E-4</v>
      </c>
      <c r="J165" s="206">
        <v>0.99349999999999994</v>
      </c>
      <c r="K165" s="265" t="str">
        <f t="shared" si="2"/>
        <v>C</v>
      </c>
    </row>
    <row r="166" spans="2:11" ht="36" customHeight="1" x14ac:dyDescent="0.2">
      <c r="B166" s="153">
        <v>91949</v>
      </c>
      <c r="C166" s="240" t="s">
        <v>72</v>
      </c>
      <c r="D166" s="240" t="s">
        <v>655</v>
      </c>
      <c r="E166" s="34" t="s">
        <v>67</v>
      </c>
      <c r="F166" s="155">
        <v>13</v>
      </c>
      <c r="G166" s="51">
        <v>11.98</v>
      </c>
      <c r="H166" s="51">
        <v>155.74</v>
      </c>
      <c r="I166" s="204">
        <v>2.9999999999999997E-4</v>
      </c>
      <c r="J166" s="206">
        <v>0.99379999999999991</v>
      </c>
      <c r="K166" s="265" t="str">
        <f t="shared" si="2"/>
        <v>C</v>
      </c>
    </row>
    <row r="167" spans="2:11" ht="36" customHeight="1" x14ac:dyDescent="0.2">
      <c r="B167" s="153">
        <v>91979</v>
      </c>
      <c r="C167" s="240" t="s">
        <v>72</v>
      </c>
      <c r="D167" s="240" t="s">
        <v>670</v>
      </c>
      <c r="E167" s="34" t="s">
        <v>67</v>
      </c>
      <c r="F167" s="155">
        <v>4</v>
      </c>
      <c r="G167" s="51">
        <v>37.92</v>
      </c>
      <c r="H167" s="51">
        <v>151.68</v>
      </c>
      <c r="I167" s="204">
        <v>2.9999999999999997E-4</v>
      </c>
      <c r="J167" s="206">
        <v>0.99409999999999998</v>
      </c>
      <c r="K167" s="265" t="str">
        <f t="shared" si="2"/>
        <v>C</v>
      </c>
    </row>
    <row r="168" spans="2:11" ht="24" customHeight="1" x14ac:dyDescent="0.2">
      <c r="B168" s="108" t="s">
        <v>693</v>
      </c>
      <c r="C168" s="240" t="s">
        <v>59</v>
      </c>
      <c r="D168" s="240" t="s">
        <v>694</v>
      </c>
      <c r="E168" s="34" t="s">
        <v>67</v>
      </c>
      <c r="F168" s="155">
        <v>1</v>
      </c>
      <c r="G168" s="51">
        <v>146.56</v>
      </c>
      <c r="H168" s="51">
        <v>146.56</v>
      </c>
      <c r="I168" s="204">
        <v>2.9999999999999997E-4</v>
      </c>
      <c r="J168" s="206">
        <v>0.99430000000000007</v>
      </c>
      <c r="K168" s="265" t="str">
        <f t="shared" si="2"/>
        <v>C</v>
      </c>
    </row>
    <row r="169" spans="2:11" ht="36" customHeight="1" x14ac:dyDescent="0.2">
      <c r="B169" s="153">
        <v>90373</v>
      </c>
      <c r="C169" s="240" t="s">
        <v>72</v>
      </c>
      <c r="D169" s="240" t="s">
        <v>440</v>
      </c>
      <c r="E169" s="34" t="s">
        <v>67</v>
      </c>
      <c r="F169" s="155">
        <v>13</v>
      </c>
      <c r="G169" s="51">
        <v>11.23</v>
      </c>
      <c r="H169" s="51">
        <v>145.99</v>
      </c>
      <c r="I169" s="204">
        <v>2.9999999999999997E-4</v>
      </c>
      <c r="J169" s="206">
        <v>0.99459999999999993</v>
      </c>
      <c r="K169" s="265" t="str">
        <f t="shared" si="2"/>
        <v>C</v>
      </c>
    </row>
    <row r="170" spans="2:11" ht="24" customHeight="1" x14ac:dyDescent="0.2">
      <c r="B170" s="153">
        <v>97667</v>
      </c>
      <c r="C170" s="240" t="s">
        <v>72</v>
      </c>
      <c r="D170" s="240" t="s">
        <v>607</v>
      </c>
      <c r="E170" s="34" t="s">
        <v>122</v>
      </c>
      <c r="F170" s="155">
        <v>23.1</v>
      </c>
      <c r="G170" s="51">
        <v>6.3</v>
      </c>
      <c r="H170" s="51">
        <v>145.53</v>
      </c>
      <c r="I170" s="204">
        <v>2.9999999999999997E-4</v>
      </c>
      <c r="J170" s="206">
        <v>0.9948999999999999</v>
      </c>
      <c r="K170" s="265" t="str">
        <f t="shared" si="2"/>
        <v>C</v>
      </c>
    </row>
    <row r="171" spans="2:11" ht="24" customHeight="1" x14ac:dyDescent="0.2">
      <c r="B171" s="153">
        <v>63037</v>
      </c>
      <c r="C171" s="240" t="s">
        <v>618</v>
      </c>
      <c r="D171" s="240" t="s">
        <v>619</v>
      </c>
      <c r="E171" s="34" t="s">
        <v>122</v>
      </c>
      <c r="F171" s="155">
        <v>3.75</v>
      </c>
      <c r="G171" s="51">
        <v>37.659999999999997</v>
      </c>
      <c r="H171" s="51">
        <v>141.22</v>
      </c>
      <c r="I171" s="204">
        <v>2.9999999999999997E-4</v>
      </c>
      <c r="J171" s="206">
        <v>0.9951000000000001</v>
      </c>
      <c r="K171" s="265" t="str">
        <f t="shared" si="2"/>
        <v>C</v>
      </c>
    </row>
    <row r="172" spans="2:11" ht="36" customHeight="1" x14ac:dyDescent="0.2">
      <c r="B172" s="153">
        <v>94097</v>
      </c>
      <c r="C172" s="240" t="s">
        <v>72</v>
      </c>
      <c r="D172" s="240" t="s">
        <v>158</v>
      </c>
      <c r="E172" s="34" t="s">
        <v>74</v>
      </c>
      <c r="F172" s="155">
        <v>28.16</v>
      </c>
      <c r="G172" s="51">
        <v>4.8899999999999997</v>
      </c>
      <c r="H172" s="51">
        <v>137.69999999999999</v>
      </c>
      <c r="I172" s="204">
        <v>2.0000000000000001E-4</v>
      </c>
      <c r="J172" s="206">
        <v>0.99540000000000006</v>
      </c>
      <c r="K172" s="265" t="str">
        <f t="shared" si="2"/>
        <v>C</v>
      </c>
    </row>
    <row r="173" spans="2:11" ht="24" customHeight="1" x14ac:dyDescent="0.2">
      <c r="B173" s="153">
        <v>97650</v>
      </c>
      <c r="C173" s="240" t="s">
        <v>72</v>
      </c>
      <c r="D173" s="240" t="s">
        <v>91</v>
      </c>
      <c r="E173" s="34" t="s">
        <v>74</v>
      </c>
      <c r="F173" s="155">
        <v>21.4</v>
      </c>
      <c r="G173" s="51">
        <v>5.64</v>
      </c>
      <c r="H173" s="51">
        <v>120.69</v>
      </c>
      <c r="I173" s="204">
        <v>2.0000000000000001E-4</v>
      </c>
      <c r="J173" s="206">
        <v>0.99560000000000004</v>
      </c>
      <c r="K173" s="265" t="str">
        <f t="shared" si="2"/>
        <v>C</v>
      </c>
    </row>
    <row r="174" spans="2:11" ht="36" customHeight="1" x14ac:dyDescent="0.2">
      <c r="B174" s="153">
        <v>89362</v>
      </c>
      <c r="C174" s="240" t="s">
        <v>72</v>
      </c>
      <c r="D174" s="240" t="s">
        <v>416</v>
      </c>
      <c r="E174" s="34" t="s">
        <v>67</v>
      </c>
      <c r="F174" s="155">
        <v>17</v>
      </c>
      <c r="G174" s="51">
        <v>6.72</v>
      </c>
      <c r="H174" s="51">
        <v>114.24</v>
      </c>
      <c r="I174" s="204">
        <v>2.0000000000000001E-4</v>
      </c>
      <c r="J174" s="206">
        <v>0.99580000000000002</v>
      </c>
      <c r="K174" s="265" t="str">
        <f t="shared" si="2"/>
        <v>C</v>
      </c>
    </row>
    <row r="175" spans="2:11" ht="48" customHeight="1" x14ac:dyDescent="0.2">
      <c r="B175" s="108" t="s">
        <v>463</v>
      </c>
      <c r="C175" s="240" t="s">
        <v>59</v>
      </c>
      <c r="D175" s="240" t="s">
        <v>464</v>
      </c>
      <c r="E175" s="34" t="s">
        <v>67</v>
      </c>
      <c r="F175" s="155">
        <v>4</v>
      </c>
      <c r="G175" s="51">
        <v>28.55</v>
      </c>
      <c r="H175" s="51">
        <v>114.2</v>
      </c>
      <c r="I175" s="204">
        <v>2.0000000000000001E-4</v>
      </c>
      <c r="J175" s="206">
        <v>0.996</v>
      </c>
      <c r="K175" s="265" t="str">
        <f t="shared" si="2"/>
        <v>C</v>
      </c>
    </row>
    <row r="176" spans="2:11" ht="36" customHeight="1" x14ac:dyDescent="0.2">
      <c r="B176" s="153">
        <v>89395</v>
      </c>
      <c r="C176" s="240" t="s">
        <v>72</v>
      </c>
      <c r="D176" s="240" t="s">
        <v>428</v>
      </c>
      <c r="E176" s="34" t="s">
        <v>67</v>
      </c>
      <c r="F176" s="155">
        <v>12</v>
      </c>
      <c r="G176" s="51">
        <v>9.3699999999999992</v>
      </c>
      <c r="H176" s="51">
        <v>112.44</v>
      </c>
      <c r="I176" s="204">
        <v>2.0000000000000001E-4</v>
      </c>
      <c r="J176" s="206">
        <v>0.99620000000000009</v>
      </c>
      <c r="K176" s="265" t="str">
        <f t="shared" si="2"/>
        <v>C</v>
      </c>
    </row>
    <row r="177" spans="2:11" ht="36" customHeight="1" x14ac:dyDescent="0.2">
      <c r="B177" s="153">
        <v>97647</v>
      </c>
      <c r="C177" s="240" t="s">
        <v>72</v>
      </c>
      <c r="D177" s="240" t="s">
        <v>88</v>
      </c>
      <c r="E177" s="34" t="s">
        <v>74</v>
      </c>
      <c r="F177" s="155">
        <v>42.8</v>
      </c>
      <c r="G177" s="51">
        <v>2.62</v>
      </c>
      <c r="H177" s="51">
        <v>112.13</v>
      </c>
      <c r="I177" s="204">
        <v>2.0000000000000001E-4</v>
      </c>
      <c r="J177" s="206">
        <v>0.99639999999999995</v>
      </c>
      <c r="K177" s="265" t="str">
        <f t="shared" si="2"/>
        <v>C</v>
      </c>
    </row>
    <row r="178" spans="2:11" ht="24" customHeight="1" x14ac:dyDescent="0.2">
      <c r="B178" s="153">
        <v>96544</v>
      </c>
      <c r="C178" s="240" t="s">
        <v>72</v>
      </c>
      <c r="D178" s="240" t="s">
        <v>174</v>
      </c>
      <c r="E178" s="34" t="s">
        <v>175</v>
      </c>
      <c r="F178" s="155">
        <v>8.27</v>
      </c>
      <c r="G178" s="51">
        <v>13.19</v>
      </c>
      <c r="H178" s="51">
        <v>109.08</v>
      </c>
      <c r="I178" s="204">
        <v>2.0000000000000001E-4</v>
      </c>
      <c r="J178" s="206">
        <v>0.99659999999999993</v>
      </c>
      <c r="K178" s="265" t="str">
        <f t="shared" si="2"/>
        <v>C</v>
      </c>
    </row>
    <row r="179" spans="2:11" ht="36" customHeight="1" x14ac:dyDescent="0.2">
      <c r="B179" s="153">
        <v>91955</v>
      </c>
      <c r="C179" s="240" t="s">
        <v>72</v>
      </c>
      <c r="D179" s="240" t="s">
        <v>667</v>
      </c>
      <c r="E179" s="34" t="s">
        <v>67</v>
      </c>
      <c r="F179" s="155">
        <v>4</v>
      </c>
      <c r="G179" s="51">
        <v>25.95</v>
      </c>
      <c r="H179" s="51">
        <v>103.8</v>
      </c>
      <c r="I179" s="204">
        <v>2.0000000000000001E-4</v>
      </c>
      <c r="J179" s="206">
        <v>0.99680000000000002</v>
      </c>
      <c r="K179" s="265" t="str">
        <f t="shared" si="2"/>
        <v>C</v>
      </c>
    </row>
    <row r="180" spans="2:11" ht="24" customHeight="1" x14ac:dyDescent="0.2">
      <c r="B180" s="108" t="s">
        <v>561</v>
      </c>
      <c r="C180" s="240" t="s">
        <v>59</v>
      </c>
      <c r="D180" s="240" t="s">
        <v>562</v>
      </c>
      <c r="E180" s="34" t="s">
        <v>67</v>
      </c>
      <c r="F180" s="155">
        <v>4</v>
      </c>
      <c r="G180" s="51">
        <v>25.9</v>
      </c>
      <c r="H180" s="51">
        <v>103.6</v>
      </c>
      <c r="I180" s="204">
        <v>2.0000000000000001E-4</v>
      </c>
      <c r="J180" s="206">
        <v>0.997</v>
      </c>
      <c r="K180" s="265" t="str">
        <f t="shared" si="2"/>
        <v>C</v>
      </c>
    </row>
    <row r="181" spans="2:11" ht="24" customHeight="1" x14ac:dyDescent="0.2">
      <c r="B181" s="153">
        <v>72602</v>
      </c>
      <c r="C181" s="240" t="s">
        <v>72</v>
      </c>
      <c r="D181" s="240" t="s">
        <v>425</v>
      </c>
      <c r="E181" s="34" t="s">
        <v>67</v>
      </c>
      <c r="F181" s="155">
        <v>9</v>
      </c>
      <c r="G181" s="51">
        <v>11.2</v>
      </c>
      <c r="H181" s="51">
        <v>100.8</v>
      </c>
      <c r="I181" s="204">
        <v>2.0000000000000001E-4</v>
      </c>
      <c r="J181" s="206">
        <v>0.99719999999999998</v>
      </c>
      <c r="K181" s="265" t="str">
        <f t="shared" si="2"/>
        <v>C</v>
      </c>
    </row>
    <row r="182" spans="2:11" ht="48" customHeight="1" x14ac:dyDescent="0.2">
      <c r="B182" s="153">
        <v>89728</v>
      </c>
      <c r="C182" s="240" t="s">
        <v>72</v>
      </c>
      <c r="D182" s="240" t="s">
        <v>446</v>
      </c>
      <c r="E182" s="34" t="s">
        <v>67</v>
      </c>
      <c r="F182" s="155">
        <v>11</v>
      </c>
      <c r="G182" s="51">
        <v>7.77</v>
      </c>
      <c r="H182" s="51">
        <v>85.47</v>
      </c>
      <c r="I182" s="204">
        <v>2.0000000000000001E-4</v>
      </c>
      <c r="J182" s="206">
        <v>0.99730000000000008</v>
      </c>
      <c r="K182" s="265" t="str">
        <f t="shared" si="2"/>
        <v>C</v>
      </c>
    </row>
    <row r="183" spans="2:11" ht="48" customHeight="1" x14ac:dyDescent="0.2">
      <c r="B183" s="153">
        <v>89724</v>
      </c>
      <c r="C183" s="240" t="s">
        <v>72</v>
      </c>
      <c r="D183" s="240" t="s">
        <v>461</v>
      </c>
      <c r="E183" s="34" t="s">
        <v>67</v>
      </c>
      <c r="F183" s="155">
        <v>11</v>
      </c>
      <c r="G183" s="51">
        <v>7.33</v>
      </c>
      <c r="H183" s="51">
        <v>80.63</v>
      </c>
      <c r="I183" s="204">
        <v>1E-4</v>
      </c>
      <c r="J183" s="206">
        <v>0.99750000000000005</v>
      </c>
      <c r="K183" s="265" t="str">
        <f t="shared" si="2"/>
        <v>C</v>
      </c>
    </row>
    <row r="184" spans="2:11" ht="24" customHeight="1" x14ac:dyDescent="0.2">
      <c r="B184" s="108" t="s">
        <v>762</v>
      </c>
      <c r="C184" s="240" t="s">
        <v>59</v>
      </c>
      <c r="D184" s="240" t="s">
        <v>763</v>
      </c>
      <c r="E184" s="34" t="s">
        <v>67</v>
      </c>
      <c r="F184" s="155">
        <v>1</v>
      </c>
      <c r="G184" s="51">
        <v>79.78</v>
      </c>
      <c r="H184" s="51">
        <v>79.78</v>
      </c>
      <c r="I184" s="204">
        <v>1E-4</v>
      </c>
      <c r="J184" s="206">
        <v>0.99760000000000004</v>
      </c>
      <c r="K184" s="265" t="str">
        <f t="shared" si="2"/>
        <v>C</v>
      </c>
    </row>
    <row r="185" spans="2:11" ht="48" customHeight="1" x14ac:dyDescent="0.2">
      <c r="B185" s="153">
        <v>92776</v>
      </c>
      <c r="C185" s="240" t="s">
        <v>72</v>
      </c>
      <c r="D185" s="240" t="s">
        <v>210</v>
      </c>
      <c r="E185" s="34" t="s">
        <v>175</v>
      </c>
      <c r="F185" s="155">
        <v>5.91</v>
      </c>
      <c r="G185" s="51">
        <v>13.3</v>
      </c>
      <c r="H185" s="51">
        <v>78.599999999999994</v>
      </c>
      <c r="I185" s="204">
        <v>1E-4</v>
      </c>
      <c r="J185" s="206">
        <v>0.99769999999999992</v>
      </c>
      <c r="K185" s="265" t="str">
        <f t="shared" si="2"/>
        <v>C</v>
      </c>
    </row>
    <row r="186" spans="2:11" ht="36" customHeight="1" x14ac:dyDescent="0.2">
      <c r="B186" s="153">
        <v>91981</v>
      </c>
      <c r="C186" s="240" t="s">
        <v>72</v>
      </c>
      <c r="D186" s="240" t="s">
        <v>658</v>
      </c>
      <c r="E186" s="34" t="s">
        <v>67</v>
      </c>
      <c r="F186" s="155">
        <v>2</v>
      </c>
      <c r="G186" s="51">
        <v>36.85</v>
      </c>
      <c r="H186" s="51">
        <v>73.7</v>
      </c>
      <c r="I186" s="204">
        <v>1E-4</v>
      </c>
      <c r="J186" s="206">
        <v>0.99790000000000001</v>
      </c>
      <c r="K186" s="265" t="str">
        <f t="shared" si="2"/>
        <v>C</v>
      </c>
    </row>
    <row r="187" spans="2:11" ht="48" customHeight="1" x14ac:dyDescent="0.2">
      <c r="B187" s="153">
        <v>89744</v>
      </c>
      <c r="C187" s="240" t="s">
        <v>72</v>
      </c>
      <c r="D187" s="240" t="s">
        <v>458</v>
      </c>
      <c r="E187" s="34" t="s">
        <v>67</v>
      </c>
      <c r="F187" s="155">
        <v>4</v>
      </c>
      <c r="G187" s="51">
        <v>17.920000000000002</v>
      </c>
      <c r="H187" s="51">
        <v>71.680000000000007</v>
      </c>
      <c r="I187" s="204">
        <v>1E-4</v>
      </c>
      <c r="J187" s="206">
        <v>0.998</v>
      </c>
      <c r="K187" s="265" t="str">
        <f t="shared" si="2"/>
        <v>C</v>
      </c>
    </row>
    <row r="188" spans="2:11" ht="60" customHeight="1" x14ac:dyDescent="0.2">
      <c r="B188" s="153">
        <v>94705</v>
      </c>
      <c r="C188" s="240" t="s">
        <v>72</v>
      </c>
      <c r="D188" s="240" t="s">
        <v>487</v>
      </c>
      <c r="E188" s="34" t="s">
        <v>67</v>
      </c>
      <c r="F188" s="155">
        <v>3</v>
      </c>
      <c r="G188" s="51">
        <v>22.48</v>
      </c>
      <c r="H188" s="51">
        <v>67.44</v>
      </c>
      <c r="I188" s="204">
        <v>1E-4</v>
      </c>
      <c r="J188" s="206">
        <v>0.99809999999999999</v>
      </c>
      <c r="K188" s="265" t="str">
        <f t="shared" si="2"/>
        <v>C</v>
      </c>
    </row>
    <row r="189" spans="2:11" ht="36" customHeight="1" x14ac:dyDescent="0.2">
      <c r="B189" s="153">
        <v>89825</v>
      </c>
      <c r="C189" s="240" t="s">
        <v>72</v>
      </c>
      <c r="D189" s="240" t="s">
        <v>473</v>
      </c>
      <c r="E189" s="34" t="s">
        <v>67</v>
      </c>
      <c r="F189" s="155">
        <v>6</v>
      </c>
      <c r="G189" s="51">
        <v>10.66</v>
      </c>
      <c r="H189" s="51">
        <v>63.96</v>
      </c>
      <c r="I189" s="204">
        <v>1E-4</v>
      </c>
      <c r="J189" s="206">
        <v>0.99819999999999998</v>
      </c>
      <c r="K189" s="265" t="str">
        <f t="shared" si="2"/>
        <v>C</v>
      </c>
    </row>
    <row r="190" spans="2:11" ht="24" customHeight="1" x14ac:dyDescent="0.2">
      <c r="B190" s="108" t="s">
        <v>735</v>
      </c>
      <c r="C190" s="240" t="s">
        <v>59</v>
      </c>
      <c r="D190" s="240" t="s">
        <v>736</v>
      </c>
      <c r="E190" s="34" t="s">
        <v>67</v>
      </c>
      <c r="F190" s="155">
        <v>3</v>
      </c>
      <c r="G190" s="51">
        <v>21.21</v>
      </c>
      <c r="H190" s="51">
        <v>63.63</v>
      </c>
      <c r="I190" s="204">
        <v>1E-4</v>
      </c>
      <c r="J190" s="206">
        <v>0.99840000000000007</v>
      </c>
      <c r="K190" s="265" t="str">
        <f t="shared" si="2"/>
        <v>C</v>
      </c>
    </row>
    <row r="191" spans="2:11" ht="36" customHeight="1" x14ac:dyDescent="0.2">
      <c r="B191" s="153">
        <v>89366</v>
      </c>
      <c r="C191" s="240" t="s">
        <v>72</v>
      </c>
      <c r="D191" s="240" t="s">
        <v>437</v>
      </c>
      <c r="E191" s="34" t="s">
        <v>67</v>
      </c>
      <c r="F191" s="155">
        <v>5</v>
      </c>
      <c r="G191" s="51">
        <v>12.18</v>
      </c>
      <c r="H191" s="51">
        <v>60.9</v>
      </c>
      <c r="I191" s="204">
        <v>1E-4</v>
      </c>
      <c r="J191" s="206">
        <v>0.99849999999999994</v>
      </c>
      <c r="K191" s="265" t="str">
        <f t="shared" si="2"/>
        <v>C</v>
      </c>
    </row>
    <row r="192" spans="2:11" ht="36" customHeight="1" x14ac:dyDescent="0.2">
      <c r="B192" s="153">
        <v>89624</v>
      </c>
      <c r="C192" s="240" t="s">
        <v>72</v>
      </c>
      <c r="D192" s="240" t="s">
        <v>434</v>
      </c>
      <c r="E192" s="34" t="s">
        <v>67</v>
      </c>
      <c r="F192" s="155">
        <v>4</v>
      </c>
      <c r="G192" s="51">
        <v>14.68</v>
      </c>
      <c r="H192" s="51">
        <v>58.72</v>
      </c>
      <c r="I192" s="204">
        <v>1E-4</v>
      </c>
      <c r="J192" s="206">
        <v>0.99860000000000004</v>
      </c>
      <c r="K192" s="265" t="str">
        <f t="shared" si="2"/>
        <v>C</v>
      </c>
    </row>
    <row r="193" spans="2:11" ht="36" customHeight="1" x14ac:dyDescent="0.2">
      <c r="B193" s="153">
        <v>89538</v>
      </c>
      <c r="C193" s="240" t="s">
        <v>72</v>
      </c>
      <c r="D193" s="240" t="s">
        <v>490</v>
      </c>
      <c r="E193" s="34" t="s">
        <v>67</v>
      </c>
      <c r="F193" s="155">
        <v>20</v>
      </c>
      <c r="G193" s="51">
        <v>2.93</v>
      </c>
      <c r="H193" s="51">
        <v>58.6</v>
      </c>
      <c r="I193" s="204">
        <v>1E-4</v>
      </c>
      <c r="J193" s="206">
        <v>0.99870000000000003</v>
      </c>
      <c r="K193" s="265" t="str">
        <f t="shared" si="2"/>
        <v>C</v>
      </c>
    </row>
    <row r="194" spans="2:11" ht="48" customHeight="1" x14ac:dyDescent="0.2">
      <c r="B194" s="153">
        <v>89726</v>
      </c>
      <c r="C194" s="240" t="s">
        <v>72</v>
      </c>
      <c r="D194" s="240" t="s">
        <v>449</v>
      </c>
      <c r="E194" s="34" t="s">
        <v>67</v>
      </c>
      <c r="F194" s="155">
        <v>10</v>
      </c>
      <c r="G194" s="51">
        <v>5.55</v>
      </c>
      <c r="H194" s="51">
        <v>55.5</v>
      </c>
      <c r="I194" s="204">
        <v>1E-4</v>
      </c>
      <c r="J194" s="206">
        <v>0.99879999999999991</v>
      </c>
      <c r="K194" s="265" t="str">
        <f t="shared" si="2"/>
        <v>C</v>
      </c>
    </row>
    <row r="195" spans="2:11" ht="48" customHeight="1" x14ac:dyDescent="0.2">
      <c r="B195" s="153">
        <v>89801</v>
      </c>
      <c r="C195" s="240" t="s">
        <v>72</v>
      </c>
      <c r="D195" s="240" t="s">
        <v>470</v>
      </c>
      <c r="E195" s="34" t="s">
        <v>67</v>
      </c>
      <c r="F195" s="155">
        <v>11</v>
      </c>
      <c r="G195" s="51">
        <v>4.97</v>
      </c>
      <c r="H195" s="51">
        <v>54.67</v>
      </c>
      <c r="I195" s="204">
        <v>1E-4</v>
      </c>
      <c r="J195" s="206">
        <v>0.99890000000000001</v>
      </c>
      <c r="K195" s="265" t="str">
        <f t="shared" si="2"/>
        <v>C</v>
      </c>
    </row>
    <row r="196" spans="2:11" ht="48" customHeight="1" x14ac:dyDescent="0.2">
      <c r="B196" s="153">
        <v>89746</v>
      </c>
      <c r="C196" s="240" t="s">
        <v>72</v>
      </c>
      <c r="D196" s="240" t="s">
        <v>455</v>
      </c>
      <c r="E196" s="34" t="s">
        <v>67</v>
      </c>
      <c r="F196" s="155">
        <v>3</v>
      </c>
      <c r="G196" s="51">
        <v>17.89</v>
      </c>
      <c r="H196" s="51">
        <v>53.67</v>
      </c>
      <c r="I196" s="204">
        <v>1E-4</v>
      </c>
      <c r="J196" s="206">
        <v>0.99900000000000011</v>
      </c>
      <c r="K196" s="265" t="str">
        <f t="shared" si="2"/>
        <v>C</v>
      </c>
    </row>
    <row r="197" spans="2:11" ht="48" customHeight="1" x14ac:dyDescent="0.2">
      <c r="B197" s="153">
        <v>89732</v>
      </c>
      <c r="C197" s="240" t="s">
        <v>72</v>
      </c>
      <c r="D197" s="240" t="s">
        <v>452</v>
      </c>
      <c r="E197" s="34" t="s">
        <v>67</v>
      </c>
      <c r="F197" s="155">
        <v>6</v>
      </c>
      <c r="G197" s="51">
        <v>8.5299999999999994</v>
      </c>
      <c r="H197" s="51">
        <v>51.18</v>
      </c>
      <c r="I197" s="204">
        <v>1E-4</v>
      </c>
      <c r="J197" s="206">
        <v>0.99909999999999999</v>
      </c>
      <c r="K197" s="265" t="str">
        <f t="shared" si="2"/>
        <v>C</v>
      </c>
    </row>
    <row r="198" spans="2:11" ht="48" customHeight="1" x14ac:dyDescent="0.2">
      <c r="B198" s="153">
        <v>89692</v>
      </c>
      <c r="C198" s="240" t="s">
        <v>72</v>
      </c>
      <c r="D198" s="240" t="s">
        <v>576</v>
      </c>
      <c r="E198" s="34" t="s">
        <v>67</v>
      </c>
      <c r="F198" s="155">
        <v>1</v>
      </c>
      <c r="G198" s="51">
        <v>48.68</v>
      </c>
      <c r="H198" s="51">
        <v>48.68</v>
      </c>
      <c r="I198" s="204">
        <v>1E-4</v>
      </c>
      <c r="J198" s="206">
        <v>0.99919999999999998</v>
      </c>
      <c r="K198" s="265" t="str">
        <f t="shared" si="2"/>
        <v>C</v>
      </c>
    </row>
    <row r="199" spans="2:11" ht="24" customHeight="1" x14ac:dyDescent="0.2">
      <c r="B199" s="153">
        <v>72600</v>
      </c>
      <c r="C199" s="240" t="s">
        <v>72</v>
      </c>
      <c r="D199" s="240" t="s">
        <v>410</v>
      </c>
      <c r="E199" s="34" t="s">
        <v>67</v>
      </c>
      <c r="F199" s="155">
        <v>4</v>
      </c>
      <c r="G199" s="51">
        <v>10.6</v>
      </c>
      <c r="H199" s="51">
        <v>42.4</v>
      </c>
      <c r="I199" s="204">
        <v>1E-4</v>
      </c>
      <c r="J199" s="206">
        <v>0.99919999999999998</v>
      </c>
      <c r="K199" s="265" t="str">
        <f t="shared" si="2"/>
        <v>C</v>
      </c>
    </row>
    <row r="200" spans="2:11" ht="24" customHeight="1" x14ac:dyDescent="0.2">
      <c r="B200" s="153">
        <v>93655</v>
      </c>
      <c r="C200" s="240" t="s">
        <v>72</v>
      </c>
      <c r="D200" s="240" t="s">
        <v>715</v>
      </c>
      <c r="E200" s="34" t="s">
        <v>67</v>
      </c>
      <c r="F200" s="155">
        <v>4</v>
      </c>
      <c r="G200" s="51">
        <v>10.35</v>
      </c>
      <c r="H200" s="51">
        <v>41.4</v>
      </c>
      <c r="I200" s="204">
        <v>1E-4</v>
      </c>
      <c r="J200" s="206">
        <v>0.99930000000000008</v>
      </c>
      <c r="K200" s="265" t="str">
        <f t="shared" si="2"/>
        <v>C</v>
      </c>
    </row>
    <row r="201" spans="2:11" ht="24" customHeight="1" x14ac:dyDescent="0.2">
      <c r="B201" s="153">
        <v>94795</v>
      </c>
      <c r="C201" s="240" t="s">
        <v>72</v>
      </c>
      <c r="D201" s="240" t="s">
        <v>499</v>
      </c>
      <c r="E201" s="34" t="s">
        <v>67</v>
      </c>
      <c r="F201" s="155">
        <v>2</v>
      </c>
      <c r="G201" s="51">
        <v>17.84</v>
      </c>
      <c r="H201" s="51">
        <v>35.68</v>
      </c>
      <c r="I201" s="204">
        <v>1E-4</v>
      </c>
      <c r="J201" s="206">
        <v>0.99939999999999996</v>
      </c>
      <c r="K201" s="265" t="str">
        <f t="shared" si="2"/>
        <v>C</v>
      </c>
    </row>
    <row r="202" spans="2:11" ht="36" customHeight="1" x14ac:dyDescent="0.2">
      <c r="B202" s="153">
        <v>90375</v>
      </c>
      <c r="C202" s="240" t="s">
        <v>72</v>
      </c>
      <c r="D202" s="240" t="s">
        <v>413</v>
      </c>
      <c r="E202" s="34" t="s">
        <v>67</v>
      </c>
      <c r="F202" s="155">
        <v>5</v>
      </c>
      <c r="G202" s="51">
        <v>6.95</v>
      </c>
      <c r="H202" s="51">
        <v>34.75</v>
      </c>
      <c r="I202" s="204">
        <v>1E-4</v>
      </c>
      <c r="J202" s="206">
        <v>0.99939999999999996</v>
      </c>
      <c r="K202" s="265" t="str">
        <f t="shared" si="2"/>
        <v>C</v>
      </c>
    </row>
    <row r="203" spans="2:11" ht="36" customHeight="1" x14ac:dyDescent="0.2">
      <c r="B203" s="153">
        <v>89709</v>
      </c>
      <c r="C203" s="240" t="s">
        <v>72</v>
      </c>
      <c r="D203" s="240" t="s">
        <v>518</v>
      </c>
      <c r="E203" s="34" t="s">
        <v>67</v>
      </c>
      <c r="F203" s="155">
        <v>4</v>
      </c>
      <c r="G203" s="51">
        <v>8.58</v>
      </c>
      <c r="H203" s="51">
        <v>34.32</v>
      </c>
      <c r="I203" s="204">
        <v>1E-4</v>
      </c>
      <c r="J203" s="206">
        <v>0.99950000000000006</v>
      </c>
      <c r="K203" s="265" t="str">
        <f t="shared" si="2"/>
        <v>C</v>
      </c>
    </row>
    <row r="204" spans="2:11" ht="48" customHeight="1" x14ac:dyDescent="0.2">
      <c r="B204" s="153">
        <v>89596</v>
      </c>
      <c r="C204" s="240" t="s">
        <v>72</v>
      </c>
      <c r="D204" s="240" t="s">
        <v>493</v>
      </c>
      <c r="E204" s="34" t="s">
        <v>67</v>
      </c>
      <c r="F204" s="155">
        <v>4</v>
      </c>
      <c r="G204" s="51">
        <v>8.3800000000000008</v>
      </c>
      <c r="H204" s="51">
        <v>33.520000000000003</v>
      </c>
      <c r="I204" s="204">
        <v>1E-4</v>
      </c>
      <c r="J204" s="206">
        <v>0.99959999999999993</v>
      </c>
      <c r="K204" s="265" t="str">
        <f t="shared" ref="K204:K221" si="3">IF(J204&gt;=95%,"C",IF(J204&lt;80%,"A","B"))</f>
        <v>C</v>
      </c>
    </row>
    <row r="205" spans="2:11" ht="24" customHeight="1" x14ac:dyDescent="0.2">
      <c r="B205" s="153">
        <v>97626</v>
      </c>
      <c r="C205" s="240" t="s">
        <v>72</v>
      </c>
      <c r="D205" s="240" t="s">
        <v>100</v>
      </c>
      <c r="E205" s="34" t="s">
        <v>97</v>
      </c>
      <c r="F205" s="155">
        <v>6.8000000000000005E-2</v>
      </c>
      <c r="G205" s="51">
        <v>466.11</v>
      </c>
      <c r="H205" s="51">
        <v>31.69</v>
      </c>
      <c r="I205" s="204">
        <v>1E-4</v>
      </c>
      <c r="J205" s="206">
        <v>0.99959999999999993</v>
      </c>
      <c r="K205" s="265" t="str">
        <f t="shared" si="3"/>
        <v>C</v>
      </c>
    </row>
    <row r="206" spans="2:11" ht="24" customHeight="1" x14ac:dyDescent="0.2">
      <c r="B206" s="153">
        <v>93653</v>
      </c>
      <c r="C206" s="240" t="s">
        <v>72</v>
      </c>
      <c r="D206" s="240" t="s">
        <v>703</v>
      </c>
      <c r="E206" s="34" t="s">
        <v>67</v>
      </c>
      <c r="F206" s="155">
        <v>3</v>
      </c>
      <c r="G206" s="51">
        <v>8.99</v>
      </c>
      <c r="H206" s="51">
        <v>26.97</v>
      </c>
      <c r="I206" s="204">
        <v>0</v>
      </c>
      <c r="J206" s="206">
        <v>0.99970000000000003</v>
      </c>
      <c r="K206" s="265" t="str">
        <f t="shared" si="3"/>
        <v>C</v>
      </c>
    </row>
    <row r="207" spans="2:11" ht="24" customHeight="1" x14ac:dyDescent="0.2">
      <c r="B207" s="153">
        <v>97622</v>
      </c>
      <c r="C207" s="240" t="s">
        <v>72</v>
      </c>
      <c r="D207" s="240" t="s">
        <v>96</v>
      </c>
      <c r="E207" s="34" t="s">
        <v>97</v>
      </c>
      <c r="F207" s="155">
        <v>0.54</v>
      </c>
      <c r="G207" s="51">
        <v>43.94</v>
      </c>
      <c r="H207" s="51">
        <v>23.72</v>
      </c>
      <c r="I207" s="204">
        <v>0</v>
      </c>
      <c r="J207" s="206">
        <v>0.99970000000000003</v>
      </c>
      <c r="K207" s="265" t="str">
        <f t="shared" si="3"/>
        <v>C</v>
      </c>
    </row>
    <row r="208" spans="2:11" ht="24" customHeight="1" x14ac:dyDescent="0.2">
      <c r="B208" s="153">
        <v>93656</v>
      </c>
      <c r="C208" s="240" t="s">
        <v>72</v>
      </c>
      <c r="D208" s="240" t="s">
        <v>718</v>
      </c>
      <c r="E208" s="34" t="s">
        <v>67</v>
      </c>
      <c r="F208" s="155">
        <v>2</v>
      </c>
      <c r="G208" s="51">
        <v>10.35</v>
      </c>
      <c r="H208" s="51">
        <v>20.7</v>
      </c>
      <c r="I208" s="204">
        <v>0</v>
      </c>
      <c r="J208" s="206">
        <v>0.99970000000000003</v>
      </c>
      <c r="K208" s="265" t="str">
        <f t="shared" si="3"/>
        <v>C</v>
      </c>
    </row>
    <row r="209" spans="2:11" ht="24" customHeight="1" x14ac:dyDescent="0.2">
      <c r="B209" s="108" t="s">
        <v>708</v>
      </c>
      <c r="C209" s="240" t="s">
        <v>59</v>
      </c>
      <c r="D209" s="240" t="s">
        <v>709</v>
      </c>
      <c r="E209" s="34" t="s">
        <v>67</v>
      </c>
      <c r="F209" s="155">
        <v>2</v>
      </c>
      <c r="G209" s="51">
        <v>9.49</v>
      </c>
      <c r="H209" s="51">
        <v>18.98</v>
      </c>
      <c r="I209" s="204">
        <v>0</v>
      </c>
      <c r="J209" s="206">
        <v>0.99980000000000002</v>
      </c>
      <c r="K209" s="265" t="str">
        <f t="shared" si="3"/>
        <v>C</v>
      </c>
    </row>
    <row r="210" spans="2:11" ht="48" customHeight="1" x14ac:dyDescent="0.2">
      <c r="B210" s="153">
        <v>89396</v>
      </c>
      <c r="C210" s="240" t="s">
        <v>72</v>
      </c>
      <c r="D210" s="240" t="s">
        <v>443</v>
      </c>
      <c r="E210" s="34" t="s">
        <v>67</v>
      </c>
      <c r="F210" s="155">
        <v>1</v>
      </c>
      <c r="G210" s="51">
        <v>15.7</v>
      </c>
      <c r="H210" s="51">
        <v>15.7</v>
      </c>
      <c r="I210" s="204">
        <v>0</v>
      </c>
      <c r="J210" s="206">
        <v>0.99980000000000002</v>
      </c>
      <c r="K210" s="265" t="str">
        <f t="shared" si="3"/>
        <v>C</v>
      </c>
    </row>
    <row r="211" spans="2:11" ht="24" customHeight="1" x14ac:dyDescent="0.2">
      <c r="B211" s="153">
        <v>89449</v>
      </c>
      <c r="C211" s="240" t="s">
        <v>72</v>
      </c>
      <c r="D211" s="240" t="s">
        <v>396</v>
      </c>
      <c r="E211" s="34" t="s">
        <v>122</v>
      </c>
      <c r="F211" s="155">
        <v>1.1200000000000001</v>
      </c>
      <c r="G211" s="51">
        <v>13.36</v>
      </c>
      <c r="H211" s="51">
        <v>14.96</v>
      </c>
      <c r="I211" s="204">
        <v>0</v>
      </c>
      <c r="J211" s="206">
        <v>0.99980000000000002</v>
      </c>
      <c r="K211" s="265" t="str">
        <f t="shared" si="3"/>
        <v>C</v>
      </c>
    </row>
    <row r="212" spans="2:11" ht="36" customHeight="1" x14ac:dyDescent="0.2">
      <c r="B212" s="153">
        <v>91873</v>
      </c>
      <c r="C212" s="240" t="s">
        <v>72</v>
      </c>
      <c r="D212" s="240" t="s">
        <v>800</v>
      </c>
      <c r="E212" s="34" t="s">
        <v>122</v>
      </c>
      <c r="F212" s="155">
        <v>1</v>
      </c>
      <c r="G212" s="51">
        <v>14.66</v>
      </c>
      <c r="H212" s="51">
        <v>14.66</v>
      </c>
      <c r="I212" s="204">
        <v>0</v>
      </c>
      <c r="J212" s="206">
        <v>0.9998999999999999</v>
      </c>
      <c r="K212" s="265" t="str">
        <f t="shared" si="3"/>
        <v>C</v>
      </c>
    </row>
    <row r="213" spans="2:11" ht="60" customHeight="1" x14ac:dyDescent="0.2">
      <c r="B213" s="153">
        <v>94783</v>
      </c>
      <c r="C213" s="240" t="s">
        <v>72</v>
      </c>
      <c r="D213" s="240" t="s">
        <v>484</v>
      </c>
      <c r="E213" s="34" t="s">
        <v>67</v>
      </c>
      <c r="F213" s="155">
        <v>1</v>
      </c>
      <c r="G213" s="51">
        <v>14.26</v>
      </c>
      <c r="H213" s="51">
        <v>14.26</v>
      </c>
      <c r="I213" s="204">
        <v>0</v>
      </c>
      <c r="J213" s="206">
        <v>0.9998999999999999</v>
      </c>
      <c r="K213" s="265" t="str">
        <f t="shared" si="3"/>
        <v>C</v>
      </c>
    </row>
    <row r="214" spans="2:11" ht="36" customHeight="1" x14ac:dyDescent="0.2">
      <c r="B214" s="153">
        <v>89398</v>
      </c>
      <c r="C214" s="240" t="s">
        <v>72</v>
      </c>
      <c r="D214" s="240" t="s">
        <v>431</v>
      </c>
      <c r="E214" s="34" t="s">
        <v>67</v>
      </c>
      <c r="F214" s="155">
        <v>1</v>
      </c>
      <c r="G214" s="51">
        <v>13.57</v>
      </c>
      <c r="H214" s="51">
        <v>13.57</v>
      </c>
      <c r="I214" s="204">
        <v>0</v>
      </c>
      <c r="J214" s="206">
        <v>0.9998999999999999</v>
      </c>
      <c r="K214" s="265" t="str">
        <f t="shared" si="3"/>
        <v>C</v>
      </c>
    </row>
    <row r="215" spans="2:11" ht="36" customHeight="1" x14ac:dyDescent="0.2">
      <c r="B215" s="153">
        <v>89413</v>
      </c>
      <c r="C215" s="240" t="s">
        <v>72</v>
      </c>
      <c r="D215" s="240" t="s">
        <v>419</v>
      </c>
      <c r="E215" s="34" t="s">
        <v>67</v>
      </c>
      <c r="F215" s="155">
        <v>2</v>
      </c>
      <c r="G215" s="51">
        <v>6.68</v>
      </c>
      <c r="H215" s="51">
        <v>13.36</v>
      </c>
      <c r="I215" s="204">
        <v>0</v>
      </c>
      <c r="J215" s="206">
        <v>0.9998999999999999</v>
      </c>
      <c r="K215" s="265" t="str">
        <f t="shared" si="3"/>
        <v>C</v>
      </c>
    </row>
    <row r="216" spans="2:11" ht="48" customHeight="1" x14ac:dyDescent="0.2">
      <c r="B216" s="153">
        <v>89827</v>
      </c>
      <c r="C216" s="240" t="s">
        <v>72</v>
      </c>
      <c r="D216" s="240" t="s">
        <v>467</v>
      </c>
      <c r="E216" s="34" t="s">
        <v>67</v>
      </c>
      <c r="F216" s="155">
        <v>1</v>
      </c>
      <c r="G216" s="51">
        <v>11.86</v>
      </c>
      <c r="H216" s="51">
        <v>11.86</v>
      </c>
      <c r="I216" s="204">
        <v>0</v>
      </c>
      <c r="J216" s="206">
        <v>1</v>
      </c>
      <c r="K216" s="265" t="str">
        <f t="shared" si="3"/>
        <v>C</v>
      </c>
    </row>
    <row r="217" spans="2:11" ht="36" customHeight="1" x14ac:dyDescent="0.2">
      <c r="B217" s="153">
        <v>89497</v>
      </c>
      <c r="C217" s="240" t="s">
        <v>72</v>
      </c>
      <c r="D217" s="240" t="s">
        <v>422</v>
      </c>
      <c r="E217" s="34" t="s">
        <v>67</v>
      </c>
      <c r="F217" s="155">
        <v>1</v>
      </c>
      <c r="G217" s="51">
        <v>8.85</v>
      </c>
      <c r="H217" s="51">
        <v>8.85</v>
      </c>
      <c r="I217" s="204">
        <v>0</v>
      </c>
      <c r="J217" s="206">
        <v>1</v>
      </c>
      <c r="K217" s="265" t="str">
        <f t="shared" si="3"/>
        <v>C</v>
      </c>
    </row>
    <row r="218" spans="2:11" ht="24" customHeight="1" x14ac:dyDescent="0.2">
      <c r="B218" s="153">
        <v>97661</v>
      </c>
      <c r="C218" s="240" t="s">
        <v>72</v>
      </c>
      <c r="D218" s="240" t="s">
        <v>121</v>
      </c>
      <c r="E218" s="34" t="s">
        <v>122</v>
      </c>
      <c r="F218" s="155">
        <v>16</v>
      </c>
      <c r="G218" s="51">
        <v>0.51</v>
      </c>
      <c r="H218" s="51">
        <v>8.16</v>
      </c>
      <c r="I218" s="204">
        <v>0</v>
      </c>
      <c r="J218" s="206">
        <v>1</v>
      </c>
      <c r="K218" s="265" t="str">
        <f t="shared" si="3"/>
        <v>C</v>
      </c>
    </row>
    <row r="219" spans="2:11" ht="48" customHeight="1" x14ac:dyDescent="0.2">
      <c r="B219" s="153">
        <v>91179</v>
      </c>
      <c r="C219" s="240" t="s">
        <v>72</v>
      </c>
      <c r="D219" s="240" t="s">
        <v>803</v>
      </c>
      <c r="E219" s="34" t="s">
        <v>122</v>
      </c>
      <c r="F219" s="155">
        <v>1</v>
      </c>
      <c r="G219" s="51">
        <v>5.58</v>
      </c>
      <c r="H219" s="51">
        <v>5.58</v>
      </c>
      <c r="I219" s="204">
        <v>0</v>
      </c>
      <c r="J219" s="206">
        <v>1</v>
      </c>
      <c r="K219" s="265" t="str">
        <f t="shared" si="3"/>
        <v>C</v>
      </c>
    </row>
    <row r="220" spans="2:11" ht="24" customHeight="1" x14ac:dyDescent="0.2">
      <c r="B220" s="153">
        <v>97665</v>
      </c>
      <c r="C220" s="240" t="s">
        <v>72</v>
      </c>
      <c r="D220" s="240" t="s">
        <v>115</v>
      </c>
      <c r="E220" s="34" t="s">
        <v>67</v>
      </c>
      <c r="F220" s="155">
        <v>3</v>
      </c>
      <c r="G220" s="51">
        <v>0.98</v>
      </c>
      <c r="H220" s="51">
        <v>2.94</v>
      </c>
      <c r="I220" s="204">
        <v>0</v>
      </c>
      <c r="J220" s="206">
        <v>1</v>
      </c>
      <c r="K220" s="265" t="str">
        <f t="shared" si="3"/>
        <v>C</v>
      </c>
    </row>
    <row r="221" spans="2:11" ht="30.75" customHeight="1" x14ac:dyDescent="0.2">
      <c r="B221" s="154">
        <v>97660</v>
      </c>
      <c r="C221" s="47" t="s">
        <v>72</v>
      </c>
      <c r="D221" s="47" t="s">
        <v>118</v>
      </c>
      <c r="E221" s="48" t="s">
        <v>67</v>
      </c>
      <c r="F221" s="156">
        <v>1</v>
      </c>
      <c r="G221" s="53">
        <v>0.51</v>
      </c>
      <c r="H221" s="53">
        <v>0.51</v>
      </c>
      <c r="I221" s="205">
        <v>0</v>
      </c>
      <c r="J221" s="207">
        <v>1</v>
      </c>
      <c r="K221" s="266" t="str">
        <f t="shared" si="3"/>
        <v>C</v>
      </c>
    </row>
    <row r="222" spans="2:11" x14ac:dyDescent="0.2">
      <c r="B222" s="407"/>
      <c r="C222" s="408"/>
      <c r="D222" s="408"/>
      <c r="E222" s="243"/>
      <c r="F222" s="415"/>
      <c r="G222" s="408"/>
      <c r="H222" s="218"/>
      <c r="I222" s="219"/>
      <c r="J222" s="219"/>
      <c r="K222" s="220"/>
    </row>
    <row r="223" spans="2:11" x14ac:dyDescent="0.2">
      <c r="B223" s="391"/>
      <c r="C223" s="392"/>
      <c r="D223" s="392"/>
      <c r="E223" s="237"/>
      <c r="F223" s="410"/>
      <c r="G223" s="392"/>
      <c r="H223" s="221"/>
      <c r="I223" s="222"/>
      <c r="J223" s="222"/>
      <c r="K223" s="223"/>
    </row>
    <row r="224" spans="2:11" x14ac:dyDescent="0.2">
      <c r="B224" s="391"/>
      <c r="C224" s="392"/>
      <c r="D224" s="392"/>
      <c r="E224" s="237"/>
      <c r="F224" s="410"/>
      <c r="G224" s="392"/>
      <c r="H224" s="417"/>
      <c r="I224" s="392"/>
      <c r="J224" s="392"/>
      <c r="K224" s="223"/>
    </row>
    <row r="225" spans="2:11" ht="15" x14ac:dyDescent="0.2">
      <c r="B225" s="391"/>
      <c r="C225" s="392"/>
      <c r="D225" s="392"/>
      <c r="E225" s="237"/>
      <c r="F225" s="410"/>
      <c r="G225" s="411"/>
      <c r="H225" s="418" t="s">
        <v>2419</v>
      </c>
      <c r="I225" s="419"/>
      <c r="J225" s="420"/>
      <c r="K225" s="223"/>
    </row>
    <row r="226" spans="2:11" x14ac:dyDescent="0.2">
      <c r="B226" s="391"/>
      <c r="C226" s="392"/>
      <c r="D226" s="392"/>
      <c r="E226" s="237"/>
      <c r="F226" s="410"/>
      <c r="G226" s="411"/>
      <c r="H226" s="209" t="s">
        <v>2420</v>
      </c>
      <c r="I226" s="210" t="s">
        <v>2421</v>
      </c>
      <c r="J226" s="211" t="s">
        <v>2422</v>
      </c>
      <c r="K226" s="223"/>
    </row>
    <row r="227" spans="2:11" x14ac:dyDescent="0.2">
      <c r="B227" s="391"/>
      <c r="C227" s="392"/>
      <c r="D227" s="392"/>
      <c r="E227" s="237"/>
      <c r="F227" s="410"/>
      <c r="G227" s="411"/>
      <c r="H227" s="212">
        <v>0.8</v>
      </c>
      <c r="I227" s="213">
        <v>0.15</v>
      </c>
      <c r="J227" s="214">
        <v>0.05</v>
      </c>
      <c r="K227" s="223"/>
    </row>
    <row r="228" spans="2:11" x14ac:dyDescent="0.2">
      <c r="B228" s="391"/>
      <c r="C228" s="392"/>
      <c r="D228" s="392"/>
      <c r="E228" s="237"/>
      <c r="F228" s="410"/>
      <c r="G228" s="411"/>
      <c r="H228" s="215" t="s">
        <v>2423</v>
      </c>
      <c r="I228" s="216" t="s">
        <v>2424</v>
      </c>
      <c r="J228" s="217" t="s">
        <v>2425</v>
      </c>
      <c r="K228" s="223"/>
    </row>
    <row r="229" spans="2:11" x14ac:dyDescent="0.2">
      <c r="B229" s="404"/>
      <c r="C229" s="405"/>
      <c r="D229" s="405"/>
      <c r="E229" s="247"/>
      <c r="F229" s="416"/>
      <c r="G229" s="405"/>
      <c r="H229" s="224"/>
      <c r="I229" s="224"/>
      <c r="J229" s="224"/>
      <c r="K229" s="225"/>
    </row>
    <row r="230" spans="2:11" x14ac:dyDescent="0.2">
      <c r="B230" s="406"/>
      <c r="C230" s="406"/>
      <c r="D230" s="406"/>
      <c r="E230" s="246"/>
      <c r="F230" s="409"/>
      <c r="G230" s="406"/>
      <c r="H230" s="208"/>
      <c r="I230" s="208"/>
      <c r="J230" s="208"/>
      <c r="K230" s="208"/>
    </row>
  </sheetData>
  <mergeCells count="25">
    <mergeCell ref="F230:G230"/>
    <mergeCell ref="F225:G225"/>
    <mergeCell ref="F226:G226"/>
    <mergeCell ref="F223:G223"/>
    <mergeCell ref="B9:K9"/>
    <mergeCell ref="F222:G222"/>
    <mergeCell ref="B223:D223"/>
    <mergeCell ref="F227:G227"/>
    <mergeCell ref="F228:G228"/>
    <mergeCell ref="F229:G229"/>
    <mergeCell ref="F224:G224"/>
    <mergeCell ref="H224:J224"/>
    <mergeCell ref="B225:D225"/>
    <mergeCell ref="H225:J225"/>
    <mergeCell ref="B226:D226"/>
    <mergeCell ref="B227:D227"/>
    <mergeCell ref="B228:D228"/>
    <mergeCell ref="B229:D229"/>
    <mergeCell ref="B230:D230"/>
    <mergeCell ref="B224:D224"/>
    <mergeCell ref="C3:D3"/>
    <mergeCell ref="C4:D4"/>
    <mergeCell ref="C5:D5"/>
    <mergeCell ref="C6:D6"/>
    <mergeCell ref="B222:D222"/>
  </mergeCells>
  <printOptions horizontalCentered="1"/>
  <pageMargins left="0.51181102362204722" right="0.51181102362204722" top="1.1811023622047245" bottom="1.1023622047244095" header="0.51181102362204722" footer="0.51181102362204722"/>
  <pageSetup paperSize="9" scale="47" fitToHeight="0" orientation="portrait" r:id="rId1"/>
  <headerFooter>
    <oddHeader>&amp;L
CNPJ: 37.319.041/0001-55&amp;C&amp;G&amp;R
INSC. ESTADUAL: 00000005692610</oddHeader>
    <oddFooter>&amp;L &amp;CTOTAL Engenharia &amp; Comércio de Materiais de Construção Ltda.
+55 69 99229 6510
+55 69 99283 9999
total_engenharia@outlook.com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A0B56-7C95-463A-B57C-1D826C4E0456}">
  <sheetPr>
    <pageSetUpPr fitToPage="1"/>
  </sheetPr>
  <dimension ref="B2:L353"/>
  <sheetViews>
    <sheetView showOutlineSymbols="0" view="pageBreakPreview" zoomScale="70" zoomScaleNormal="70" zoomScaleSheetLayoutView="70" zoomScalePageLayoutView="40" workbookViewId="0">
      <selection activeCell="L9" sqref="L9"/>
    </sheetView>
  </sheetViews>
  <sheetFormatPr defaultRowHeight="14.25" x14ac:dyDescent="0.2"/>
  <cols>
    <col min="1" max="1" width="9" style="26"/>
    <col min="2" max="3" width="12" style="26" customWidth="1"/>
    <col min="4" max="4" width="60" style="68" bestFit="1" customWidth="1"/>
    <col min="5" max="5" width="25" style="26" bestFit="1" customWidth="1"/>
    <col min="6" max="6" width="10" style="26" bestFit="1" customWidth="1"/>
    <col min="7" max="7" width="14.25" style="26" customWidth="1"/>
    <col min="8" max="8" width="19" style="26" customWidth="1"/>
    <col min="9" max="9" width="13.125" style="26" bestFit="1" customWidth="1"/>
    <col min="10" max="10" width="13" style="26" bestFit="1" customWidth="1"/>
    <col min="11" max="11" width="19.5" style="26" customWidth="1"/>
    <col min="12" max="12" width="14.875" style="26" customWidth="1"/>
    <col min="13" max="16384" width="9" style="26"/>
  </cols>
  <sheetData>
    <row r="2" spans="2:12" ht="27" customHeight="1" x14ac:dyDescent="0.2"/>
    <row r="3" spans="2:12" ht="15" x14ac:dyDescent="0.2">
      <c r="B3" s="6"/>
      <c r="C3" s="61"/>
      <c r="D3" s="226"/>
      <c r="E3" s="40"/>
      <c r="F3" s="40"/>
      <c r="G3" s="40"/>
      <c r="H3" s="40"/>
      <c r="I3" s="40"/>
      <c r="J3" s="40"/>
      <c r="K3" s="40"/>
      <c r="L3" s="9"/>
    </row>
    <row r="4" spans="2:12" s="2" customFormat="1" ht="15" x14ac:dyDescent="0.2">
      <c r="B4" s="10" t="s">
        <v>37</v>
      </c>
      <c r="C4" s="390" t="s">
        <v>38</v>
      </c>
      <c r="D4" s="390"/>
      <c r="E4" s="20"/>
      <c r="F4" s="236"/>
      <c r="G4" s="236"/>
      <c r="H4" s="20"/>
      <c r="I4" s="20"/>
      <c r="J4" s="20"/>
      <c r="K4" s="13" t="s">
        <v>44</v>
      </c>
      <c r="L4" s="15" t="s">
        <v>2417</v>
      </c>
    </row>
    <row r="5" spans="2:12" s="2" customFormat="1" ht="15" x14ac:dyDescent="0.2">
      <c r="B5" s="10" t="s">
        <v>39</v>
      </c>
      <c r="C5" s="390" t="s">
        <v>40</v>
      </c>
      <c r="D5" s="390"/>
      <c r="E5" s="20"/>
      <c r="F5" s="236"/>
      <c r="G5" s="236"/>
      <c r="H5" s="20"/>
      <c r="I5" s="20"/>
      <c r="J5" s="20"/>
      <c r="K5" s="13" t="s">
        <v>45</v>
      </c>
      <c r="L5" s="14">
        <v>44075</v>
      </c>
    </row>
    <row r="6" spans="2:12" s="2" customFormat="1" ht="15" x14ac:dyDescent="0.2">
      <c r="B6" s="10" t="s">
        <v>41</v>
      </c>
      <c r="C6" s="390" t="s">
        <v>42</v>
      </c>
      <c r="D6" s="390"/>
      <c r="E6" s="20"/>
      <c r="F6" s="236"/>
      <c r="G6" s="236"/>
      <c r="H6" s="20"/>
      <c r="I6" s="20"/>
      <c r="J6" s="20"/>
      <c r="K6" s="13" t="s">
        <v>49</v>
      </c>
      <c r="L6" s="15" t="s">
        <v>46</v>
      </c>
    </row>
    <row r="7" spans="2:12" s="3" customFormat="1" ht="15" x14ac:dyDescent="0.2">
      <c r="B7" s="10" t="s">
        <v>43</v>
      </c>
      <c r="C7" s="390">
        <v>44139</v>
      </c>
      <c r="D7" s="390"/>
      <c r="E7" s="20"/>
      <c r="F7" s="236"/>
      <c r="G7" s="236"/>
      <c r="H7" s="20"/>
      <c r="I7" s="20"/>
      <c r="J7" s="20"/>
      <c r="K7" s="236"/>
      <c r="L7" s="15" t="s">
        <v>47</v>
      </c>
    </row>
    <row r="8" spans="2:12" s="3" customFormat="1" ht="15" x14ac:dyDescent="0.2">
      <c r="B8" s="10"/>
      <c r="C8" s="16"/>
      <c r="D8" s="347"/>
      <c r="E8" s="20"/>
      <c r="F8" s="236"/>
      <c r="G8" s="236"/>
      <c r="H8" s="20"/>
      <c r="I8" s="20"/>
      <c r="J8" s="20"/>
      <c r="K8" s="13" t="s">
        <v>48</v>
      </c>
      <c r="L8" s="60">
        <f>'BDI - NÃO DESONERADO'!G25</f>
        <v>0.2288</v>
      </c>
    </row>
    <row r="9" spans="2:12" s="3" customFormat="1" ht="15" x14ac:dyDescent="0.2">
      <c r="B9" s="21"/>
      <c r="C9" s="63"/>
      <c r="D9" s="152"/>
      <c r="E9" s="41"/>
      <c r="F9" s="22"/>
      <c r="G9" s="22"/>
      <c r="H9" s="41"/>
      <c r="I9" s="41"/>
      <c r="J9" s="41"/>
      <c r="K9" s="22"/>
      <c r="L9" s="23"/>
    </row>
    <row r="10" spans="2:12" ht="31.5" customHeight="1" x14ac:dyDescent="0.2">
      <c r="B10" s="431" t="s">
        <v>1554</v>
      </c>
      <c r="C10" s="432"/>
      <c r="D10" s="432"/>
      <c r="E10" s="432"/>
      <c r="F10" s="432"/>
      <c r="G10" s="432"/>
      <c r="H10" s="432"/>
      <c r="I10" s="432"/>
      <c r="J10" s="432"/>
      <c r="K10" s="432"/>
      <c r="L10" s="433"/>
    </row>
    <row r="11" spans="2:12" ht="20.100000000000001" customHeight="1" x14ac:dyDescent="0.2">
      <c r="B11" s="434" t="s">
        <v>50</v>
      </c>
      <c r="C11" s="436" t="s">
        <v>51</v>
      </c>
      <c r="D11" s="436" t="s">
        <v>2</v>
      </c>
      <c r="E11" s="436" t="s">
        <v>849</v>
      </c>
      <c r="F11" s="429" t="s">
        <v>52</v>
      </c>
      <c r="G11" s="421" t="s">
        <v>1555</v>
      </c>
      <c r="H11" s="421" t="s">
        <v>1556</v>
      </c>
      <c r="I11" s="421" t="s">
        <v>36</v>
      </c>
      <c r="J11" s="423" t="s">
        <v>1557</v>
      </c>
      <c r="K11" s="425" t="s">
        <v>1558</v>
      </c>
      <c r="L11" s="427" t="s">
        <v>2418</v>
      </c>
    </row>
    <row r="12" spans="2:12" ht="20.100000000000001" customHeight="1" x14ac:dyDescent="0.2">
      <c r="B12" s="435"/>
      <c r="C12" s="437"/>
      <c r="D12" s="437"/>
      <c r="E12" s="437"/>
      <c r="F12" s="430"/>
      <c r="G12" s="422"/>
      <c r="H12" s="422"/>
      <c r="I12" s="422"/>
      <c r="J12" s="424"/>
      <c r="K12" s="426"/>
      <c r="L12" s="428"/>
    </row>
    <row r="13" spans="2:12" ht="24" customHeight="1" x14ac:dyDescent="0.2">
      <c r="B13" s="348" t="s">
        <v>2426</v>
      </c>
      <c r="C13" s="241" t="s">
        <v>72</v>
      </c>
      <c r="D13" s="241" t="s">
        <v>1559</v>
      </c>
      <c r="E13" s="241" t="s">
        <v>1560</v>
      </c>
      <c r="F13" s="73" t="s">
        <v>81</v>
      </c>
      <c r="G13" s="72" t="s">
        <v>2427</v>
      </c>
      <c r="H13" s="72" t="s">
        <v>2428</v>
      </c>
      <c r="I13" s="231">
        <f t="shared" ref="I13:I76" si="0">ROUND(H13*G13,2)</f>
        <v>60808</v>
      </c>
      <c r="J13" s="145">
        <v>0.1096</v>
      </c>
      <c r="K13" s="145">
        <v>0.1096</v>
      </c>
      <c r="L13" s="227" t="str">
        <f>IF(K13&gt;=95%,"C",IF(K13&lt;80%,"A","B"))</f>
        <v>A</v>
      </c>
    </row>
    <row r="14" spans="2:12" ht="60" customHeight="1" x14ac:dyDescent="0.2">
      <c r="B14" s="348" t="s">
        <v>1052</v>
      </c>
      <c r="C14" s="241" t="s">
        <v>72</v>
      </c>
      <c r="D14" s="241" t="s">
        <v>1053</v>
      </c>
      <c r="E14" s="241" t="s">
        <v>887</v>
      </c>
      <c r="F14" s="73" t="s">
        <v>74</v>
      </c>
      <c r="G14" s="72" t="s">
        <v>2429</v>
      </c>
      <c r="H14" s="72" t="s">
        <v>2430</v>
      </c>
      <c r="I14" s="148">
        <f t="shared" si="0"/>
        <v>49844.07</v>
      </c>
      <c r="J14" s="145">
        <v>8.9800000000000005E-2</v>
      </c>
      <c r="K14" s="145">
        <v>0.19939999999999999</v>
      </c>
      <c r="L14" s="227" t="str">
        <f t="shared" ref="L14:L77" si="1">IF(K14&gt;=95%,"C",IF(K14&lt;80%,"A","B"))</f>
        <v>A</v>
      </c>
    </row>
    <row r="15" spans="2:12" ht="24" customHeight="1" x14ac:dyDescent="0.2">
      <c r="B15" s="348" t="s">
        <v>2431</v>
      </c>
      <c r="C15" s="241" t="s">
        <v>72</v>
      </c>
      <c r="D15" s="241" t="s">
        <v>1561</v>
      </c>
      <c r="E15" s="241" t="s">
        <v>1560</v>
      </c>
      <c r="F15" s="73" t="s">
        <v>866</v>
      </c>
      <c r="G15" s="72" t="s">
        <v>2432</v>
      </c>
      <c r="H15" s="72" t="s">
        <v>2433</v>
      </c>
      <c r="I15" s="148">
        <f t="shared" si="0"/>
        <v>29993.360000000001</v>
      </c>
      <c r="J15" s="145">
        <v>5.3999999999999999E-2</v>
      </c>
      <c r="K15" s="145">
        <v>0.25340000000000001</v>
      </c>
      <c r="L15" s="227" t="str">
        <f t="shared" si="1"/>
        <v>A</v>
      </c>
    </row>
    <row r="16" spans="2:12" ht="24" customHeight="1" x14ac:dyDescent="0.2">
      <c r="B16" s="348" t="s">
        <v>987</v>
      </c>
      <c r="C16" s="241" t="s">
        <v>72</v>
      </c>
      <c r="D16" s="241" t="s">
        <v>988</v>
      </c>
      <c r="E16" s="241" t="s">
        <v>887</v>
      </c>
      <c r="F16" s="73" t="s">
        <v>175</v>
      </c>
      <c r="G16" s="72" t="s">
        <v>2434</v>
      </c>
      <c r="H16" s="72" t="s">
        <v>2435</v>
      </c>
      <c r="I16" s="148">
        <f t="shared" si="0"/>
        <v>24712.97</v>
      </c>
      <c r="J16" s="145">
        <v>4.4499999999999998E-2</v>
      </c>
      <c r="K16" s="145">
        <v>0.2979</v>
      </c>
      <c r="L16" s="227" t="str">
        <f t="shared" si="1"/>
        <v>A</v>
      </c>
    </row>
    <row r="17" spans="2:12" ht="24" customHeight="1" x14ac:dyDescent="0.2">
      <c r="B17" s="348" t="s">
        <v>2436</v>
      </c>
      <c r="C17" s="241" t="s">
        <v>72</v>
      </c>
      <c r="D17" s="241" t="s">
        <v>1562</v>
      </c>
      <c r="E17" s="241" t="s">
        <v>1560</v>
      </c>
      <c r="F17" s="73" t="s">
        <v>866</v>
      </c>
      <c r="G17" s="72" t="s">
        <v>2437</v>
      </c>
      <c r="H17" s="72" t="s">
        <v>2438</v>
      </c>
      <c r="I17" s="148">
        <f t="shared" si="0"/>
        <v>24165.46</v>
      </c>
      <c r="J17" s="145">
        <v>4.3499999999999997E-2</v>
      </c>
      <c r="K17" s="145">
        <v>0.34150000000000003</v>
      </c>
      <c r="L17" s="227" t="str">
        <f t="shared" si="1"/>
        <v>A</v>
      </c>
    </row>
    <row r="18" spans="2:12" ht="24" customHeight="1" x14ac:dyDescent="0.2">
      <c r="B18" s="348" t="s">
        <v>1081</v>
      </c>
      <c r="C18" s="241" t="s">
        <v>72</v>
      </c>
      <c r="D18" s="241" t="s">
        <v>1082</v>
      </c>
      <c r="E18" s="241" t="s">
        <v>887</v>
      </c>
      <c r="F18" s="73" t="s">
        <v>74</v>
      </c>
      <c r="G18" s="72" t="s">
        <v>2439</v>
      </c>
      <c r="H18" s="72" t="s">
        <v>2440</v>
      </c>
      <c r="I18" s="148">
        <f t="shared" si="0"/>
        <v>22416.720000000001</v>
      </c>
      <c r="J18" s="145">
        <v>4.0399999999999998E-2</v>
      </c>
      <c r="K18" s="145">
        <v>0.38190000000000002</v>
      </c>
      <c r="L18" s="227" t="str">
        <f t="shared" si="1"/>
        <v>A</v>
      </c>
    </row>
    <row r="19" spans="2:12" ht="24" customHeight="1" x14ac:dyDescent="0.2">
      <c r="B19" s="348" t="s">
        <v>2441</v>
      </c>
      <c r="C19" s="241" t="s">
        <v>72</v>
      </c>
      <c r="D19" s="241" t="s">
        <v>1563</v>
      </c>
      <c r="E19" s="241" t="s">
        <v>1564</v>
      </c>
      <c r="F19" s="73" t="s">
        <v>866</v>
      </c>
      <c r="G19" s="72" t="s">
        <v>2442</v>
      </c>
      <c r="H19" s="72" t="s">
        <v>2443</v>
      </c>
      <c r="I19" s="148">
        <f t="shared" si="0"/>
        <v>19347.68</v>
      </c>
      <c r="J19" s="145">
        <v>3.49E-2</v>
      </c>
      <c r="K19" s="145">
        <v>0.41670000000000001</v>
      </c>
      <c r="L19" s="227" t="str">
        <f t="shared" si="1"/>
        <v>A</v>
      </c>
    </row>
    <row r="20" spans="2:12" ht="24" customHeight="1" x14ac:dyDescent="0.2">
      <c r="B20" s="348" t="s">
        <v>2444</v>
      </c>
      <c r="C20" s="241" t="s">
        <v>72</v>
      </c>
      <c r="D20" s="241" t="s">
        <v>1565</v>
      </c>
      <c r="E20" s="241" t="s">
        <v>1560</v>
      </c>
      <c r="F20" s="73" t="s">
        <v>81</v>
      </c>
      <c r="G20" s="72" t="s">
        <v>2445</v>
      </c>
      <c r="H20" s="72" t="s">
        <v>2446</v>
      </c>
      <c r="I20" s="148">
        <f t="shared" si="0"/>
        <v>12236.05</v>
      </c>
      <c r="J20" s="145">
        <v>2.1999999999999999E-2</v>
      </c>
      <c r="K20" s="145">
        <v>0.43880000000000002</v>
      </c>
      <c r="L20" s="227" t="str">
        <f t="shared" si="1"/>
        <v>A</v>
      </c>
    </row>
    <row r="21" spans="2:12" ht="24" customHeight="1" x14ac:dyDescent="0.2">
      <c r="B21" s="348" t="s">
        <v>2447</v>
      </c>
      <c r="C21" s="241" t="s">
        <v>72</v>
      </c>
      <c r="D21" s="241" t="s">
        <v>1566</v>
      </c>
      <c r="E21" s="241" t="s">
        <v>1560</v>
      </c>
      <c r="F21" s="73" t="s">
        <v>866</v>
      </c>
      <c r="G21" s="72" t="s">
        <v>2448</v>
      </c>
      <c r="H21" s="72" t="s">
        <v>2449</v>
      </c>
      <c r="I21" s="148">
        <f t="shared" si="0"/>
        <v>11647.16</v>
      </c>
      <c r="J21" s="145">
        <v>2.1000000000000001E-2</v>
      </c>
      <c r="K21" s="145">
        <v>0.4597</v>
      </c>
      <c r="L21" s="227" t="str">
        <f t="shared" si="1"/>
        <v>A</v>
      </c>
    </row>
    <row r="22" spans="2:12" ht="24" customHeight="1" x14ac:dyDescent="0.2">
      <c r="B22" s="348" t="s">
        <v>2450</v>
      </c>
      <c r="C22" s="241" t="s">
        <v>72</v>
      </c>
      <c r="D22" s="241" t="s">
        <v>1567</v>
      </c>
      <c r="E22" s="241" t="s">
        <v>1560</v>
      </c>
      <c r="F22" s="73" t="s">
        <v>866</v>
      </c>
      <c r="G22" s="72" t="s">
        <v>2451</v>
      </c>
      <c r="H22" s="72" t="s">
        <v>2452</v>
      </c>
      <c r="I22" s="148">
        <f t="shared" si="0"/>
        <v>10319.049999999999</v>
      </c>
      <c r="J22" s="145">
        <v>1.8599999999999998E-2</v>
      </c>
      <c r="K22" s="145">
        <v>0.4783</v>
      </c>
      <c r="L22" s="227" t="str">
        <f t="shared" si="1"/>
        <v>A</v>
      </c>
    </row>
    <row r="23" spans="2:12" ht="24" customHeight="1" x14ac:dyDescent="0.2">
      <c r="B23" s="348" t="s">
        <v>1128</v>
      </c>
      <c r="C23" s="241" t="s">
        <v>59</v>
      </c>
      <c r="D23" s="241" t="s">
        <v>1129</v>
      </c>
      <c r="E23" s="241" t="s">
        <v>887</v>
      </c>
      <c r="F23" s="73" t="s">
        <v>67</v>
      </c>
      <c r="G23" s="72" t="s">
        <v>2453</v>
      </c>
      <c r="H23" s="72" t="s">
        <v>2454</v>
      </c>
      <c r="I23" s="148">
        <f t="shared" si="0"/>
        <v>8177.82</v>
      </c>
      <c r="J23" s="145">
        <v>1.47E-2</v>
      </c>
      <c r="K23" s="145">
        <v>0.49309999999999998</v>
      </c>
      <c r="L23" s="227" t="str">
        <f t="shared" si="1"/>
        <v>A</v>
      </c>
    </row>
    <row r="24" spans="2:12" ht="24" customHeight="1" x14ac:dyDescent="0.2">
      <c r="B24" s="348" t="s">
        <v>1102</v>
      </c>
      <c r="C24" s="241" t="s">
        <v>72</v>
      </c>
      <c r="D24" s="241" t="s">
        <v>1103</v>
      </c>
      <c r="E24" s="241" t="s">
        <v>887</v>
      </c>
      <c r="F24" s="73" t="s">
        <v>74</v>
      </c>
      <c r="G24" s="72" t="s">
        <v>2455</v>
      </c>
      <c r="H24" s="72" t="s">
        <v>2456</v>
      </c>
      <c r="I24" s="148">
        <f t="shared" si="0"/>
        <v>8103.11</v>
      </c>
      <c r="J24" s="145">
        <v>1.46E-2</v>
      </c>
      <c r="K24" s="145">
        <v>0.50770000000000004</v>
      </c>
      <c r="L24" s="227" t="str">
        <f t="shared" si="1"/>
        <v>A</v>
      </c>
    </row>
    <row r="25" spans="2:12" ht="24" customHeight="1" x14ac:dyDescent="0.2">
      <c r="B25" s="348" t="s">
        <v>985</v>
      </c>
      <c r="C25" s="241" t="s">
        <v>72</v>
      </c>
      <c r="D25" s="241" t="s">
        <v>986</v>
      </c>
      <c r="E25" s="241" t="s">
        <v>887</v>
      </c>
      <c r="F25" s="73" t="s">
        <v>97</v>
      </c>
      <c r="G25" s="72" t="s">
        <v>2457</v>
      </c>
      <c r="H25" s="72" t="s">
        <v>2458</v>
      </c>
      <c r="I25" s="148">
        <f t="shared" si="0"/>
        <v>7514.06</v>
      </c>
      <c r="J25" s="145">
        <v>1.35E-2</v>
      </c>
      <c r="K25" s="145">
        <v>0.5212</v>
      </c>
      <c r="L25" s="227" t="str">
        <f t="shared" si="1"/>
        <v>A</v>
      </c>
    </row>
    <row r="26" spans="2:12" ht="36" customHeight="1" x14ac:dyDescent="0.2">
      <c r="B26" s="348" t="s">
        <v>1036</v>
      </c>
      <c r="C26" s="241" t="s">
        <v>72</v>
      </c>
      <c r="D26" s="241" t="s">
        <v>1037</v>
      </c>
      <c r="E26" s="241" t="s">
        <v>887</v>
      </c>
      <c r="F26" s="73" t="s">
        <v>175</v>
      </c>
      <c r="G26" s="72" t="s">
        <v>2459</v>
      </c>
      <c r="H26" s="72" t="s">
        <v>2460</v>
      </c>
      <c r="I26" s="148">
        <f t="shared" si="0"/>
        <v>7471</v>
      </c>
      <c r="J26" s="145">
        <v>1.35E-2</v>
      </c>
      <c r="K26" s="145">
        <v>0.53469999999999995</v>
      </c>
      <c r="L26" s="227" t="str">
        <f t="shared" si="1"/>
        <v>A</v>
      </c>
    </row>
    <row r="27" spans="2:12" ht="24" customHeight="1" x14ac:dyDescent="0.2">
      <c r="B27" s="348" t="s">
        <v>1120</v>
      </c>
      <c r="C27" s="241" t="s">
        <v>59</v>
      </c>
      <c r="D27" s="241" t="s">
        <v>1121</v>
      </c>
      <c r="E27" s="241" t="s">
        <v>887</v>
      </c>
      <c r="F27" s="73" t="s">
        <v>67</v>
      </c>
      <c r="G27" s="72" t="s">
        <v>2461</v>
      </c>
      <c r="H27" s="72" t="s">
        <v>2462</v>
      </c>
      <c r="I27" s="148">
        <f t="shared" si="0"/>
        <v>7157.33</v>
      </c>
      <c r="J27" s="145">
        <v>1.29E-2</v>
      </c>
      <c r="K27" s="145">
        <v>0.54759999999999998</v>
      </c>
      <c r="L27" s="227" t="str">
        <f t="shared" si="1"/>
        <v>A</v>
      </c>
    </row>
    <row r="28" spans="2:12" ht="24" customHeight="1" x14ac:dyDescent="0.2">
      <c r="B28" s="348" t="s">
        <v>2463</v>
      </c>
      <c r="C28" s="241" t="s">
        <v>72</v>
      </c>
      <c r="D28" s="241" t="s">
        <v>1568</v>
      </c>
      <c r="E28" s="241" t="s">
        <v>1560</v>
      </c>
      <c r="F28" s="73" t="s">
        <v>866</v>
      </c>
      <c r="G28" s="72" t="s">
        <v>2464</v>
      </c>
      <c r="H28" s="72" t="s">
        <v>2449</v>
      </c>
      <c r="I28" s="148">
        <f t="shared" si="0"/>
        <v>7057.12</v>
      </c>
      <c r="J28" s="145">
        <v>1.2699999999999999E-2</v>
      </c>
      <c r="K28" s="145">
        <v>0.56030000000000002</v>
      </c>
      <c r="L28" s="227" t="str">
        <f t="shared" si="1"/>
        <v>A</v>
      </c>
    </row>
    <row r="29" spans="2:12" ht="36" customHeight="1" x14ac:dyDescent="0.2">
      <c r="B29" s="348" t="s">
        <v>1026</v>
      </c>
      <c r="C29" s="241" t="s">
        <v>72</v>
      </c>
      <c r="D29" s="241" t="s">
        <v>1027</v>
      </c>
      <c r="E29" s="241" t="s">
        <v>887</v>
      </c>
      <c r="F29" s="73" t="s">
        <v>175</v>
      </c>
      <c r="G29" s="72" t="s">
        <v>2465</v>
      </c>
      <c r="H29" s="72" t="s">
        <v>2466</v>
      </c>
      <c r="I29" s="148">
        <f t="shared" si="0"/>
        <v>7028.59</v>
      </c>
      <c r="J29" s="145">
        <v>1.2699999999999999E-2</v>
      </c>
      <c r="K29" s="145">
        <v>0.57289999999999996</v>
      </c>
      <c r="L29" s="227" t="str">
        <f t="shared" si="1"/>
        <v>A</v>
      </c>
    </row>
    <row r="30" spans="2:12" ht="24" customHeight="1" x14ac:dyDescent="0.2">
      <c r="B30" s="348" t="s">
        <v>1008</v>
      </c>
      <c r="C30" s="241" t="s">
        <v>72</v>
      </c>
      <c r="D30" s="241" t="s">
        <v>1009</v>
      </c>
      <c r="E30" s="241" t="s">
        <v>887</v>
      </c>
      <c r="F30" s="73" t="s">
        <v>67</v>
      </c>
      <c r="G30" s="72" t="s">
        <v>2467</v>
      </c>
      <c r="H30" s="72" t="s">
        <v>2468</v>
      </c>
      <c r="I30" s="148">
        <f t="shared" si="0"/>
        <v>6988.81</v>
      </c>
      <c r="J30" s="145">
        <v>1.26E-2</v>
      </c>
      <c r="K30" s="145">
        <v>0.58550000000000002</v>
      </c>
      <c r="L30" s="227" t="str">
        <f t="shared" si="1"/>
        <v>A</v>
      </c>
    </row>
    <row r="31" spans="2:12" ht="24" customHeight="1" x14ac:dyDescent="0.2">
      <c r="B31" s="348" t="s">
        <v>1124</v>
      </c>
      <c r="C31" s="241" t="s">
        <v>59</v>
      </c>
      <c r="D31" s="241" t="s">
        <v>1125</v>
      </c>
      <c r="E31" s="241" t="s">
        <v>887</v>
      </c>
      <c r="F31" s="73" t="s">
        <v>67</v>
      </c>
      <c r="G31" s="72" t="s">
        <v>2453</v>
      </c>
      <c r="H31" s="72" t="s">
        <v>2469</v>
      </c>
      <c r="I31" s="148">
        <f t="shared" si="0"/>
        <v>6424.49</v>
      </c>
      <c r="J31" s="145">
        <v>1.1599999999999999E-2</v>
      </c>
      <c r="K31" s="145">
        <v>0.59709999999999996</v>
      </c>
      <c r="L31" s="227" t="str">
        <f t="shared" si="1"/>
        <v>A</v>
      </c>
    </row>
    <row r="32" spans="2:12" ht="24" customHeight="1" x14ac:dyDescent="0.2">
      <c r="B32" s="348" t="s">
        <v>2470</v>
      </c>
      <c r="C32" s="241" t="s">
        <v>72</v>
      </c>
      <c r="D32" s="241" t="s">
        <v>1569</v>
      </c>
      <c r="E32" s="241" t="s">
        <v>887</v>
      </c>
      <c r="F32" s="73" t="s">
        <v>175</v>
      </c>
      <c r="G32" s="72" t="s">
        <v>2471</v>
      </c>
      <c r="H32" s="72" t="s">
        <v>2472</v>
      </c>
      <c r="I32" s="148">
        <f t="shared" si="0"/>
        <v>6371.33</v>
      </c>
      <c r="J32" s="145">
        <v>1.15E-2</v>
      </c>
      <c r="K32" s="145">
        <v>0.60860000000000003</v>
      </c>
      <c r="L32" s="227" t="str">
        <f t="shared" si="1"/>
        <v>A</v>
      </c>
    </row>
    <row r="33" spans="2:12" ht="24" customHeight="1" x14ac:dyDescent="0.2">
      <c r="B33" s="348" t="s">
        <v>2473</v>
      </c>
      <c r="C33" s="241" t="s">
        <v>72</v>
      </c>
      <c r="D33" s="241" t="s">
        <v>1570</v>
      </c>
      <c r="E33" s="241" t="s">
        <v>1560</v>
      </c>
      <c r="F33" s="73" t="s">
        <v>866</v>
      </c>
      <c r="G33" s="72" t="s">
        <v>2474</v>
      </c>
      <c r="H33" s="72" t="s">
        <v>2475</v>
      </c>
      <c r="I33" s="148">
        <f t="shared" si="0"/>
        <v>6109.58</v>
      </c>
      <c r="J33" s="145">
        <v>1.0999999999999999E-2</v>
      </c>
      <c r="K33" s="145">
        <v>0.61960000000000004</v>
      </c>
      <c r="L33" s="227" t="str">
        <f t="shared" si="1"/>
        <v>A</v>
      </c>
    </row>
    <row r="34" spans="2:12" ht="24" customHeight="1" x14ac:dyDescent="0.2">
      <c r="B34" s="348" t="s">
        <v>1494</v>
      </c>
      <c r="C34" s="241" t="s">
        <v>72</v>
      </c>
      <c r="D34" s="241" t="s">
        <v>1495</v>
      </c>
      <c r="E34" s="241" t="s">
        <v>887</v>
      </c>
      <c r="F34" s="73" t="s">
        <v>122</v>
      </c>
      <c r="G34" s="72" t="s">
        <v>2476</v>
      </c>
      <c r="H34" s="72" t="s">
        <v>2477</v>
      </c>
      <c r="I34" s="148">
        <f t="shared" si="0"/>
        <v>5972.74</v>
      </c>
      <c r="J34" s="145">
        <v>1.0800000000000001E-2</v>
      </c>
      <c r="K34" s="145">
        <v>0.63039999999999996</v>
      </c>
      <c r="L34" s="227" t="str">
        <f t="shared" si="1"/>
        <v>A</v>
      </c>
    </row>
    <row r="35" spans="2:12" ht="24" customHeight="1" x14ac:dyDescent="0.2">
      <c r="B35" s="348" t="s">
        <v>2478</v>
      </c>
      <c r="C35" s="241" t="s">
        <v>72</v>
      </c>
      <c r="D35" s="241" t="s">
        <v>1571</v>
      </c>
      <c r="E35" s="241" t="s">
        <v>1560</v>
      </c>
      <c r="F35" s="73" t="s">
        <v>866</v>
      </c>
      <c r="G35" s="72" t="s">
        <v>2479</v>
      </c>
      <c r="H35" s="72" t="s">
        <v>2480</v>
      </c>
      <c r="I35" s="148">
        <f t="shared" si="0"/>
        <v>5799.84</v>
      </c>
      <c r="J35" s="145">
        <v>1.04E-2</v>
      </c>
      <c r="K35" s="145">
        <v>0.64080000000000004</v>
      </c>
      <c r="L35" s="227" t="str">
        <f t="shared" si="1"/>
        <v>A</v>
      </c>
    </row>
    <row r="36" spans="2:12" ht="36" customHeight="1" x14ac:dyDescent="0.2">
      <c r="B36" s="348" t="s">
        <v>892</v>
      </c>
      <c r="C36" s="241" t="s">
        <v>72</v>
      </c>
      <c r="D36" s="241" t="s">
        <v>893</v>
      </c>
      <c r="E36" s="241" t="s">
        <v>887</v>
      </c>
      <c r="F36" s="73" t="s">
        <v>74</v>
      </c>
      <c r="G36" s="72" t="s">
        <v>2481</v>
      </c>
      <c r="H36" s="72" t="s">
        <v>2482</v>
      </c>
      <c r="I36" s="148">
        <f t="shared" si="0"/>
        <v>5531.07</v>
      </c>
      <c r="J36" s="145">
        <v>0.01</v>
      </c>
      <c r="K36" s="145">
        <v>0.65080000000000005</v>
      </c>
      <c r="L36" s="227" t="str">
        <f t="shared" si="1"/>
        <v>A</v>
      </c>
    </row>
    <row r="37" spans="2:12" ht="24" customHeight="1" x14ac:dyDescent="0.2">
      <c r="B37" s="348" t="s">
        <v>957</v>
      </c>
      <c r="C37" s="241" t="s">
        <v>72</v>
      </c>
      <c r="D37" s="241" t="s">
        <v>958</v>
      </c>
      <c r="E37" s="241" t="s">
        <v>887</v>
      </c>
      <c r="F37" s="73" t="s">
        <v>122</v>
      </c>
      <c r="G37" s="72" t="s">
        <v>2483</v>
      </c>
      <c r="H37" s="72" t="s">
        <v>2484</v>
      </c>
      <c r="I37" s="148">
        <f t="shared" si="0"/>
        <v>5406.06</v>
      </c>
      <c r="J37" s="145">
        <v>9.7000000000000003E-3</v>
      </c>
      <c r="K37" s="145">
        <v>0.66049999999999998</v>
      </c>
      <c r="L37" s="227" t="str">
        <f t="shared" si="1"/>
        <v>A</v>
      </c>
    </row>
    <row r="38" spans="2:12" ht="24" customHeight="1" x14ac:dyDescent="0.2">
      <c r="B38" s="348" t="s">
        <v>2485</v>
      </c>
      <c r="C38" s="241" t="s">
        <v>72</v>
      </c>
      <c r="D38" s="241" t="s">
        <v>1572</v>
      </c>
      <c r="E38" s="241" t="s">
        <v>1560</v>
      </c>
      <c r="F38" s="73" t="s">
        <v>866</v>
      </c>
      <c r="G38" s="72" t="s">
        <v>2486</v>
      </c>
      <c r="H38" s="72" t="s">
        <v>2449</v>
      </c>
      <c r="I38" s="148">
        <f t="shared" si="0"/>
        <v>5295.17</v>
      </c>
      <c r="J38" s="145">
        <v>9.4999999999999998E-3</v>
      </c>
      <c r="K38" s="145">
        <v>0.67010000000000003</v>
      </c>
      <c r="L38" s="227" t="str">
        <f t="shared" si="1"/>
        <v>A</v>
      </c>
    </row>
    <row r="39" spans="2:12" ht="24" customHeight="1" x14ac:dyDescent="0.2">
      <c r="B39" s="348" t="s">
        <v>2487</v>
      </c>
      <c r="C39" s="241" t="s">
        <v>72</v>
      </c>
      <c r="D39" s="241" t="s">
        <v>1573</v>
      </c>
      <c r="E39" s="241" t="s">
        <v>1560</v>
      </c>
      <c r="F39" s="73" t="s">
        <v>866</v>
      </c>
      <c r="G39" s="72" t="s">
        <v>2488</v>
      </c>
      <c r="H39" s="72" t="s">
        <v>2489</v>
      </c>
      <c r="I39" s="148">
        <f t="shared" si="0"/>
        <v>5115.1499999999996</v>
      </c>
      <c r="J39" s="145">
        <v>9.1999999999999998E-3</v>
      </c>
      <c r="K39" s="145">
        <v>0.67930000000000001</v>
      </c>
      <c r="L39" s="227" t="str">
        <f t="shared" si="1"/>
        <v>A</v>
      </c>
    </row>
    <row r="40" spans="2:12" ht="24" customHeight="1" x14ac:dyDescent="0.2">
      <c r="B40" s="348" t="s">
        <v>2490</v>
      </c>
      <c r="C40" s="241" t="s">
        <v>72</v>
      </c>
      <c r="D40" s="241" t="s">
        <v>1574</v>
      </c>
      <c r="E40" s="241" t="s">
        <v>1575</v>
      </c>
      <c r="F40" s="73" t="s">
        <v>866</v>
      </c>
      <c r="G40" s="72" t="s">
        <v>2442</v>
      </c>
      <c r="H40" s="72" t="s">
        <v>2491</v>
      </c>
      <c r="I40" s="148">
        <f t="shared" si="0"/>
        <v>5025.37</v>
      </c>
      <c r="J40" s="145">
        <v>9.1000000000000004E-3</v>
      </c>
      <c r="K40" s="145">
        <v>0.68830000000000002</v>
      </c>
      <c r="L40" s="227" t="str">
        <f t="shared" si="1"/>
        <v>A</v>
      </c>
    </row>
    <row r="41" spans="2:12" ht="36" customHeight="1" x14ac:dyDescent="0.2">
      <c r="B41" s="348" t="s">
        <v>1057</v>
      </c>
      <c r="C41" s="241" t="s">
        <v>72</v>
      </c>
      <c r="D41" s="241" t="s">
        <v>1058</v>
      </c>
      <c r="E41" s="241" t="s">
        <v>887</v>
      </c>
      <c r="F41" s="73" t="s">
        <v>74</v>
      </c>
      <c r="G41" s="72" t="s">
        <v>2492</v>
      </c>
      <c r="H41" s="72" t="s">
        <v>2493</v>
      </c>
      <c r="I41" s="148">
        <f t="shared" si="0"/>
        <v>4699.18</v>
      </c>
      <c r="J41" s="145">
        <v>8.5000000000000006E-3</v>
      </c>
      <c r="K41" s="145">
        <v>0.69679999999999997</v>
      </c>
      <c r="L41" s="227" t="str">
        <f t="shared" si="1"/>
        <v>A</v>
      </c>
    </row>
    <row r="42" spans="2:12" ht="24" customHeight="1" x14ac:dyDescent="0.2">
      <c r="B42" s="348" t="s">
        <v>1079</v>
      </c>
      <c r="C42" s="241" t="s">
        <v>72</v>
      </c>
      <c r="D42" s="241" t="s">
        <v>1080</v>
      </c>
      <c r="E42" s="241" t="s">
        <v>887</v>
      </c>
      <c r="F42" s="73" t="s">
        <v>175</v>
      </c>
      <c r="G42" s="72" t="s">
        <v>2494</v>
      </c>
      <c r="H42" s="72" t="s">
        <v>2495</v>
      </c>
      <c r="I42" s="148">
        <f t="shared" si="0"/>
        <v>4629.1000000000004</v>
      </c>
      <c r="J42" s="145">
        <v>8.3000000000000001E-3</v>
      </c>
      <c r="K42" s="145">
        <v>0.70509999999999995</v>
      </c>
      <c r="L42" s="227" t="str">
        <f t="shared" si="1"/>
        <v>A</v>
      </c>
    </row>
    <row r="43" spans="2:12" ht="24" customHeight="1" x14ac:dyDescent="0.2">
      <c r="B43" s="348" t="s">
        <v>1496</v>
      </c>
      <c r="C43" s="241" t="s">
        <v>72</v>
      </c>
      <c r="D43" s="241" t="s">
        <v>1497</v>
      </c>
      <c r="E43" s="241" t="s">
        <v>887</v>
      </c>
      <c r="F43" s="73" t="s">
        <v>122</v>
      </c>
      <c r="G43" s="72" t="s">
        <v>2496</v>
      </c>
      <c r="H43" s="72" t="s">
        <v>2497</v>
      </c>
      <c r="I43" s="148">
        <f t="shared" si="0"/>
        <v>4537.46</v>
      </c>
      <c r="J43" s="145">
        <v>8.2000000000000007E-3</v>
      </c>
      <c r="K43" s="145">
        <v>0.71330000000000005</v>
      </c>
      <c r="L43" s="227" t="str">
        <f t="shared" si="1"/>
        <v>A</v>
      </c>
    </row>
    <row r="44" spans="2:12" ht="36" customHeight="1" x14ac:dyDescent="0.2">
      <c r="B44" s="348" t="s">
        <v>906</v>
      </c>
      <c r="C44" s="241" t="s">
        <v>72</v>
      </c>
      <c r="D44" s="241" t="s">
        <v>907</v>
      </c>
      <c r="E44" s="241" t="s">
        <v>908</v>
      </c>
      <c r="F44" s="73" t="s">
        <v>81</v>
      </c>
      <c r="G44" s="72" t="s">
        <v>2498</v>
      </c>
      <c r="H44" s="72" t="s">
        <v>2499</v>
      </c>
      <c r="I44" s="148">
        <f t="shared" si="0"/>
        <v>4172.71</v>
      </c>
      <c r="J44" s="145">
        <v>7.4999999999999997E-3</v>
      </c>
      <c r="K44" s="145">
        <v>0.7208</v>
      </c>
      <c r="L44" s="227" t="str">
        <f t="shared" si="1"/>
        <v>A</v>
      </c>
    </row>
    <row r="45" spans="2:12" ht="24" customHeight="1" x14ac:dyDescent="0.2">
      <c r="B45" s="348" t="s">
        <v>932</v>
      </c>
      <c r="C45" s="241" t="s">
        <v>72</v>
      </c>
      <c r="D45" s="241" t="s">
        <v>933</v>
      </c>
      <c r="E45" s="241" t="s">
        <v>887</v>
      </c>
      <c r="F45" s="73" t="s">
        <v>934</v>
      </c>
      <c r="G45" s="72" t="s">
        <v>2500</v>
      </c>
      <c r="H45" s="72" t="s">
        <v>2501</v>
      </c>
      <c r="I45" s="148">
        <f t="shared" si="0"/>
        <v>3975.02</v>
      </c>
      <c r="J45" s="145">
        <v>7.1999999999999998E-3</v>
      </c>
      <c r="K45" s="145">
        <v>0.72799999999999998</v>
      </c>
      <c r="L45" s="227" t="str">
        <f t="shared" si="1"/>
        <v>A</v>
      </c>
    </row>
    <row r="46" spans="2:12" ht="24" customHeight="1" x14ac:dyDescent="0.2">
      <c r="B46" s="348" t="s">
        <v>890</v>
      </c>
      <c r="C46" s="241" t="s">
        <v>72</v>
      </c>
      <c r="D46" s="241" t="s">
        <v>891</v>
      </c>
      <c r="E46" s="241" t="s">
        <v>887</v>
      </c>
      <c r="F46" s="73" t="s">
        <v>122</v>
      </c>
      <c r="G46" s="72" t="s">
        <v>2502</v>
      </c>
      <c r="H46" s="72" t="s">
        <v>2503</v>
      </c>
      <c r="I46" s="148">
        <f t="shared" si="0"/>
        <v>3715.75</v>
      </c>
      <c r="J46" s="145">
        <v>6.7000000000000002E-3</v>
      </c>
      <c r="K46" s="145">
        <v>0.73470000000000002</v>
      </c>
      <c r="L46" s="227" t="str">
        <f t="shared" si="1"/>
        <v>A</v>
      </c>
    </row>
    <row r="47" spans="2:12" ht="24" customHeight="1" x14ac:dyDescent="0.2">
      <c r="B47" s="348" t="s">
        <v>2504</v>
      </c>
      <c r="C47" s="241" t="s">
        <v>72</v>
      </c>
      <c r="D47" s="241" t="s">
        <v>1576</v>
      </c>
      <c r="E47" s="241" t="s">
        <v>887</v>
      </c>
      <c r="F47" s="73" t="s">
        <v>175</v>
      </c>
      <c r="G47" s="72" t="s">
        <v>2505</v>
      </c>
      <c r="H47" s="72" t="s">
        <v>2506</v>
      </c>
      <c r="I47" s="148">
        <f t="shared" si="0"/>
        <v>3597.06</v>
      </c>
      <c r="J47" s="145">
        <v>6.4999999999999997E-3</v>
      </c>
      <c r="K47" s="145">
        <v>0.74119999999999997</v>
      </c>
      <c r="L47" s="227" t="str">
        <f t="shared" si="1"/>
        <v>A</v>
      </c>
    </row>
    <row r="48" spans="2:12" ht="24" customHeight="1" x14ac:dyDescent="0.2">
      <c r="B48" s="348" t="s">
        <v>2507</v>
      </c>
      <c r="C48" s="241" t="s">
        <v>72</v>
      </c>
      <c r="D48" s="241" t="s">
        <v>1577</v>
      </c>
      <c r="E48" s="241" t="s">
        <v>1560</v>
      </c>
      <c r="F48" s="73" t="s">
        <v>866</v>
      </c>
      <c r="G48" s="72" t="s">
        <v>2508</v>
      </c>
      <c r="H48" s="72" t="s">
        <v>2509</v>
      </c>
      <c r="I48" s="148">
        <f t="shared" si="0"/>
        <v>3582.12</v>
      </c>
      <c r="J48" s="145">
        <v>6.4999999999999997E-3</v>
      </c>
      <c r="K48" s="145">
        <v>0.74760000000000004</v>
      </c>
      <c r="L48" s="227" t="str">
        <f t="shared" si="1"/>
        <v>A</v>
      </c>
    </row>
    <row r="49" spans="2:12" ht="24" customHeight="1" x14ac:dyDescent="0.2">
      <c r="B49" s="348" t="s">
        <v>1134</v>
      </c>
      <c r="C49" s="241" t="s">
        <v>72</v>
      </c>
      <c r="D49" s="241" t="s">
        <v>1135</v>
      </c>
      <c r="E49" s="241" t="s">
        <v>887</v>
      </c>
      <c r="F49" s="73" t="s">
        <v>1136</v>
      </c>
      <c r="G49" s="72" t="s">
        <v>2510</v>
      </c>
      <c r="H49" s="72" t="s">
        <v>2511</v>
      </c>
      <c r="I49" s="148">
        <f t="shared" si="0"/>
        <v>3548.39</v>
      </c>
      <c r="J49" s="145">
        <v>6.4000000000000003E-3</v>
      </c>
      <c r="K49" s="145">
        <v>0.754</v>
      </c>
      <c r="L49" s="227" t="str">
        <f t="shared" si="1"/>
        <v>A</v>
      </c>
    </row>
    <row r="50" spans="2:12" ht="24" customHeight="1" x14ac:dyDescent="0.2">
      <c r="B50" s="348" t="s">
        <v>1126</v>
      </c>
      <c r="C50" s="241" t="s">
        <v>59</v>
      </c>
      <c r="D50" s="241" t="s">
        <v>1127</v>
      </c>
      <c r="E50" s="241" t="s">
        <v>887</v>
      </c>
      <c r="F50" s="73" t="s">
        <v>67</v>
      </c>
      <c r="G50" s="72" t="s">
        <v>2512</v>
      </c>
      <c r="H50" s="72" t="s">
        <v>2513</v>
      </c>
      <c r="I50" s="148">
        <f t="shared" si="0"/>
        <v>3449.34</v>
      </c>
      <c r="J50" s="145">
        <v>6.1999999999999998E-3</v>
      </c>
      <c r="K50" s="145">
        <v>0.76019999999999999</v>
      </c>
      <c r="L50" s="227" t="str">
        <f t="shared" si="1"/>
        <v>A</v>
      </c>
    </row>
    <row r="51" spans="2:12" ht="24" customHeight="1" x14ac:dyDescent="0.2">
      <c r="B51" s="348" t="s">
        <v>1130</v>
      </c>
      <c r="C51" s="241" t="s">
        <v>59</v>
      </c>
      <c r="D51" s="241" t="s">
        <v>1131</v>
      </c>
      <c r="E51" s="241" t="s">
        <v>887</v>
      </c>
      <c r="F51" s="73" t="s">
        <v>67</v>
      </c>
      <c r="G51" s="72" t="s">
        <v>2514</v>
      </c>
      <c r="H51" s="72" t="s">
        <v>2515</v>
      </c>
      <c r="I51" s="148">
        <f t="shared" si="0"/>
        <v>3362.76</v>
      </c>
      <c r="J51" s="145">
        <v>6.1000000000000004E-3</v>
      </c>
      <c r="K51" s="145">
        <v>0.76629999999999998</v>
      </c>
      <c r="L51" s="227" t="str">
        <f t="shared" si="1"/>
        <v>A</v>
      </c>
    </row>
    <row r="52" spans="2:12" ht="36" customHeight="1" x14ac:dyDescent="0.2">
      <c r="B52" s="348" t="s">
        <v>1366</v>
      </c>
      <c r="C52" s="241" t="s">
        <v>72</v>
      </c>
      <c r="D52" s="241" t="s">
        <v>1367</v>
      </c>
      <c r="E52" s="241" t="s">
        <v>887</v>
      </c>
      <c r="F52" s="73" t="s">
        <v>122</v>
      </c>
      <c r="G52" s="72" t="s">
        <v>2516</v>
      </c>
      <c r="H52" s="72" t="s">
        <v>2517</v>
      </c>
      <c r="I52" s="148">
        <f t="shared" si="0"/>
        <v>3354.21</v>
      </c>
      <c r="J52" s="145">
        <v>6.0000000000000001E-3</v>
      </c>
      <c r="K52" s="145">
        <v>0.77229999999999999</v>
      </c>
      <c r="L52" s="227" t="str">
        <f t="shared" si="1"/>
        <v>A</v>
      </c>
    </row>
    <row r="53" spans="2:12" ht="36" customHeight="1" x14ac:dyDescent="0.2">
      <c r="B53" s="348" t="s">
        <v>1067</v>
      </c>
      <c r="C53" s="241" t="s">
        <v>72</v>
      </c>
      <c r="D53" s="241" t="s">
        <v>1068</v>
      </c>
      <c r="E53" s="241" t="s">
        <v>887</v>
      </c>
      <c r="F53" s="73" t="s">
        <v>122</v>
      </c>
      <c r="G53" s="72" t="s">
        <v>2518</v>
      </c>
      <c r="H53" s="72" t="s">
        <v>2519</v>
      </c>
      <c r="I53" s="148">
        <f t="shared" si="0"/>
        <v>3265.12</v>
      </c>
      <c r="J53" s="145">
        <v>5.8999999999999999E-3</v>
      </c>
      <c r="K53" s="145">
        <v>0.7782</v>
      </c>
      <c r="L53" s="227" t="str">
        <f t="shared" si="1"/>
        <v>A</v>
      </c>
    </row>
    <row r="54" spans="2:12" ht="24" customHeight="1" x14ac:dyDescent="0.2">
      <c r="B54" s="348" t="s">
        <v>1492</v>
      </c>
      <c r="C54" s="241" t="s">
        <v>618</v>
      </c>
      <c r="D54" s="241" t="s">
        <v>1493</v>
      </c>
      <c r="E54" s="241" t="s">
        <v>887</v>
      </c>
      <c r="F54" s="73" t="s">
        <v>67</v>
      </c>
      <c r="G54" s="72" t="s">
        <v>2512</v>
      </c>
      <c r="H54" s="72" t="s">
        <v>2520</v>
      </c>
      <c r="I54" s="148">
        <f t="shared" si="0"/>
        <v>3187.48</v>
      </c>
      <c r="J54" s="145">
        <v>5.7000000000000002E-3</v>
      </c>
      <c r="K54" s="145">
        <v>0.78400000000000003</v>
      </c>
      <c r="L54" s="227" t="str">
        <f t="shared" si="1"/>
        <v>A</v>
      </c>
    </row>
    <row r="55" spans="2:12" ht="24" customHeight="1" x14ac:dyDescent="0.2">
      <c r="B55" s="348" t="s">
        <v>2521</v>
      </c>
      <c r="C55" s="241" t="s">
        <v>72</v>
      </c>
      <c r="D55" s="241" t="s">
        <v>1578</v>
      </c>
      <c r="E55" s="241" t="s">
        <v>1560</v>
      </c>
      <c r="F55" s="73" t="s">
        <v>866</v>
      </c>
      <c r="G55" s="72" t="s">
        <v>2522</v>
      </c>
      <c r="H55" s="72" t="s">
        <v>2523</v>
      </c>
      <c r="I55" s="148">
        <f t="shared" si="0"/>
        <v>3186.23</v>
      </c>
      <c r="J55" s="145">
        <v>5.7000000000000002E-3</v>
      </c>
      <c r="K55" s="145">
        <v>0.78969999999999996</v>
      </c>
      <c r="L55" s="227" t="str">
        <f t="shared" si="1"/>
        <v>A</v>
      </c>
    </row>
    <row r="56" spans="2:12" ht="24" customHeight="1" x14ac:dyDescent="0.2">
      <c r="B56" s="348" t="s">
        <v>2524</v>
      </c>
      <c r="C56" s="241" t="s">
        <v>72</v>
      </c>
      <c r="D56" s="241" t="s">
        <v>1579</v>
      </c>
      <c r="E56" s="241" t="s">
        <v>1564</v>
      </c>
      <c r="F56" s="73" t="s">
        <v>866</v>
      </c>
      <c r="G56" s="72" t="s">
        <v>2525</v>
      </c>
      <c r="H56" s="72" t="s">
        <v>2526</v>
      </c>
      <c r="I56" s="148">
        <f t="shared" si="0"/>
        <v>2943.01</v>
      </c>
      <c r="J56" s="145">
        <v>5.3E-3</v>
      </c>
      <c r="K56" s="145">
        <v>0.79500000000000004</v>
      </c>
      <c r="L56" s="227" t="str">
        <f t="shared" si="1"/>
        <v>A</v>
      </c>
    </row>
    <row r="57" spans="2:12" ht="24" customHeight="1" x14ac:dyDescent="0.2">
      <c r="B57" s="348" t="s">
        <v>2527</v>
      </c>
      <c r="C57" s="241" t="s">
        <v>72</v>
      </c>
      <c r="D57" s="241" t="s">
        <v>1580</v>
      </c>
      <c r="E57" s="241" t="s">
        <v>1560</v>
      </c>
      <c r="F57" s="73" t="s">
        <v>866</v>
      </c>
      <c r="G57" s="72" t="s">
        <v>2528</v>
      </c>
      <c r="H57" s="72" t="s">
        <v>2529</v>
      </c>
      <c r="I57" s="148">
        <f t="shared" si="0"/>
        <v>2755.51</v>
      </c>
      <c r="J57" s="145">
        <v>5.0000000000000001E-3</v>
      </c>
      <c r="K57" s="145">
        <v>0.8</v>
      </c>
      <c r="L57" s="227" t="str">
        <f t="shared" si="1"/>
        <v>B</v>
      </c>
    </row>
    <row r="58" spans="2:12" ht="24" customHeight="1" x14ac:dyDescent="0.2">
      <c r="B58" s="349" t="s">
        <v>1028</v>
      </c>
      <c r="C58" s="242" t="s">
        <v>72</v>
      </c>
      <c r="D58" s="242" t="s">
        <v>1029</v>
      </c>
      <c r="E58" s="242" t="s">
        <v>887</v>
      </c>
      <c r="F58" s="82" t="s">
        <v>175</v>
      </c>
      <c r="G58" s="81" t="s">
        <v>2530</v>
      </c>
      <c r="H58" s="81" t="s">
        <v>2531</v>
      </c>
      <c r="I58" s="149">
        <f t="shared" si="0"/>
        <v>2736.56</v>
      </c>
      <c r="J58" s="146">
        <v>4.8999999999999998E-3</v>
      </c>
      <c r="K58" s="146">
        <v>0.80489999999999995</v>
      </c>
      <c r="L58" s="228" t="str">
        <f t="shared" si="1"/>
        <v>B</v>
      </c>
    </row>
    <row r="59" spans="2:12" ht="24" customHeight="1" x14ac:dyDescent="0.2">
      <c r="B59" s="349" t="s">
        <v>2532</v>
      </c>
      <c r="C59" s="242" t="s">
        <v>72</v>
      </c>
      <c r="D59" s="242" t="s">
        <v>1581</v>
      </c>
      <c r="E59" s="242" t="s">
        <v>908</v>
      </c>
      <c r="F59" s="82" t="s">
        <v>866</v>
      </c>
      <c r="G59" s="81" t="s">
        <v>2533</v>
      </c>
      <c r="H59" s="81" t="s">
        <v>2534</v>
      </c>
      <c r="I59" s="149">
        <f t="shared" si="0"/>
        <v>2410.37</v>
      </c>
      <c r="J59" s="146">
        <v>4.3E-3</v>
      </c>
      <c r="K59" s="146">
        <v>0.80920000000000003</v>
      </c>
      <c r="L59" s="228" t="str">
        <f t="shared" si="1"/>
        <v>B</v>
      </c>
    </row>
    <row r="60" spans="2:12" ht="36" customHeight="1" x14ac:dyDescent="0.2">
      <c r="B60" s="349" t="s">
        <v>1318</v>
      </c>
      <c r="C60" s="242" t="s">
        <v>1319</v>
      </c>
      <c r="D60" s="242" t="s">
        <v>1320</v>
      </c>
      <c r="E60" s="242" t="s">
        <v>887</v>
      </c>
      <c r="F60" s="82" t="s">
        <v>74</v>
      </c>
      <c r="G60" s="81" t="s">
        <v>2535</v>
      </c>
      <c r="H60" s="81" t="s">
        <v>2536</v>
      </c>
      <c r="I60" s="149">
        <f t="shared" si="0"/>
        <v>2322.1799999999998</v>
      </c>
      <c r="J60" s="146">
        <v>4.1999999999999997E-3</v>
      </c>
      <c r="K60" s="146">
        <v>0.81340000000000001</v>
      </c>
      <c r="L60" s="228" t="str">
        <f t="shared" si="1"/>
        <v>B</v>
      </c>
    </row>
    <row r="61" spans="2:12" ht="24" customHeight="1" x14ac:dyDescent="0.2">
      <c r="B61" s="349" t="s">
        <v>1481</v>
      </c>
      <c r="C61" s="242" t="s">
        <v>59</v>
      </c>
      <c r="D61" s="242" t="s">
        <v>1482</v>
      </c>
      <c r="E61" s="242" t="s">
        <v>887</v>
      </c>
      <c r="F61" s="82" t="s">
        <v>67</v>
      </c>
      <c r="G61" s="81" t="s">
        <v>2514</v>
      </c>
      <c r="H61" s="81" t="s">
        <v>2537</v>
      </c>
      <c r="I61" s="149">
        <f t="shared" si="0"/>
        <v>2263.21</v>
      </c>
      <c r="J61" s="146">
        <v>4.1000000000000003E-3</v>
      </c>
      <c r="K61" s="146">
        <v>0.8175</v>
      </c>
      <c r="L61" s="228" t="str">
        <f t="shared" si="1"/>
        <v>B</v>
      </c>
    </row>
    <row r="62" spans="2:12" ht="36" customHeight="1" x14ac:dyDescent="0.2">
      <c r="B62" s="349" t="s">
        <v>885</v>
      </c>
      <c r="C62" s="242" t="s">
        <v>72</v>
      </c>
      <c r="D62" s="242" t="s">
        <v>886</v>
      </c>
      <c r="E62" s="242" t="s">
        <v>887</v>
      </c>
      <c r="F62" s="82" t="s">
        <v>122</v>
      </c>
      <c r="G62" s="81" t="s">
        <v>2538</v>
      </c>
      <c r="H62" s="81" t="s">
        <v>2539</v>
      </c>
      <c r="I62" s="149">
        <f t="shared" si="0"/>
        <v>2263.21</v>
      </c>
      <c r="J62" s="146">
        <v>4.1000000000000003E-3</v>
      </c>
      <c r="K62" s="146">
        <v>0.8216</v>
      </c>
      <c r="L62" s="228" t="str">
        <f t="shared" si="1"/>
        <v>B</v>
      </c>
    </row>
    <row r="63" spans="2:12" ht="36" customHeight="1" x14ac:dyDescent="0.2">
      <c r="B63" s="349" t="s">
        <v>1301</v>
      </c>
      <c r="C63" s="242" t="s">
        <v>72</v>
      </c>
      <c r="D63" s="242" t="s">
        <v>1302</v>
      </c>
      <c r="E63" s="242" t="s">
        <v>887</v>
      </c>
      <c r="F63" s="82" t="s">
        <v>67</v>
      </c>
      <c r="G63" s="81" t="s">
        <v>2540</v>
      </c>
      <c r="H63" s="81" t="s">
        <v>2541</v>
      </c>
      <c r="I63" s="149">
        <f t="shared" si="0"/>
        <v>2229.2399999999998</v>
      </c>
      <c r="J63" s="146">
        <v>4.0000000000000001E-3</v>
      </c>
      <c r="K63" s="146">
        <v>0.8256</v>
      </c>
      <c r="L63" s="228" t="str">
        <f t="shared" si="1"/>
        <v>B</v>
      </c>
    </row>
    <row r="64" spans="2:12" ht="24" customHeight="1" x14ac:dyDescent="0.2">
      <c r="B64" s="349" t="s">
        <v>2542</v>
      </c>
      <c r="C64" s="242" t="s">
        <v>72</v>
      </c>
      <c r="D64" s="242" t="s">
        <v>1582</v>
      </c>
      <c r="E64" s="242" t="s">
        <v>887</v>
      </c>
      <c r="F64" s="82" t="s">
        <v>74</v>
      </c>
      <c r="G64" s="81" t="s">
        <v>2543</v>
      </c>
      <c r="H64" s="81" t="s">
        <v>2544</v>
      </c>
      <c r="I64" s="149">
        <f t="shared" si="0"/>
        <v>2127.56</v>
      </c>
      <c r="J64" s="146">
        <v>3.8E-3</v>
      </c>
      <c r="K64" s="146">
        <v>0.82940000000000003</v>
      </c>
      <c r="L64" s="228" t="str">
        <f t="shared" si="1"/>
        <v>B</v>
      </c>
    </row>
    <row r="65" spans="2:12" ht="24" customHeight="1" x14ac:dyDescent="0.2">
      <c r="B65" s="349" t="s">
        <v>2545</v>
      </c>
      <c r="C65" s="242" t="s">
        <v>72</v>
      </c>
      <c r="D65" s="242" t="s">
        <v>1583</v>
      </c>
      <c r="E65" s="242" t="s">
        <v>908</v>
      </c>
      <c r="F65" s="82" t="s">
        <v>866</v>
      </c>
      <c r="G65" s="81" t="s">
        <v>2546</v>
      </c>
      <c r="H65" s="81" t="s">
        <v>2547</v>
      </c>
      <c r="I65" s="149">
        <f t="shared" si="0"/>
        <v>2022.07</v>
      </c>
      <c r="J65" s="146">
        <v>3.5999999999999999E-3</v>
      </c>
      <c r="K65" s="146">
        <v>0.83309999999999995</v>
      </c>
      <c r="L65" s="228" t="str">
        <f t="shared" si="1"/>
        <v>B</v>
      </c>
    </row>
    <row r="66" spans="2:12" ht="24" customHeight="1" x14ac:dyDescent="0.2">
      <c r="B66" s="349" t="s">
        <v>2548</v>
      </c>
      <c r="C66" s="242" t="s">
        <v>72</v>
      </c>
      <c r="D66" s="242" t="s">
        <v>1584</v>
      </c>
      <c r="E66" s="242" t="s">
        <v>887</v>
      </c>
      <c r="F66" s="82" t="s">
        <v>175</v>
      </c>
      <c r="G66" s="81" t="s">
        <v>2549</v>
      </c>
      <c r="H66" s="81" t="s">
        <v>2550</v>
      </c>
      <c r="I66" s="149">
        <f t="shared" si="0"/>
        <v>1940.92</v>
      </c>
      <c r="J66" s="146">
        <v>3.5000000000000001E-3</v>
      </c>
      <c r="K66" s="146">
        <v>0.83660000000000001</v>
      </c>
      <c r="L66" s="228" t="str">
        <f t="shared" si="1"/>
        <v>B</v>
      </c>
    </row>
    <row r="67" spans="2:12" ht="36" customHeight="1" x14ac:dyDescent="0.2">
      <c r="B67" s="349" t="s">
        <v>1372</v>
      </c>
      <c r="C67" s="242" t="s">
        <v>72</v>
      </c>
      <c r="D67" s="242" t="s">
        <v>1373</v>
      </c>
      <c r="E67" s="242" t="s">
        <v>887</v>
      </c>
      <c r="F67" s="82" t="s">
        <v>122</v>
      </c>
      <c r="G67" s="81" t="s">
        <v>2551</v>
      </c>
      <c r="H67" s="81" t="s">
        <v>2552</v>
      </c>
      <c r="I67" s="149">
        <f t="shared" si="0"/>
        <v>1893.04</v>
      </c>
      <c r="J67" s="146">
        <v>3.3999999999999998E-3</v>
      </c>
      <c r="K67" s="146">
        <v>0.84</v>
      </c>
      <c r="L67" s="228" t="str">
        <f t="shared" si="1"/>
        <v>B</v>
      </c>
    </row>
    <row r="68" spans="2:12" ht="24" customHeight="1" x14ac:dyDescent="0.2">
      <c r="B68" s="349" t="s">
        <v>989</v>
      </c>
      <c r="C68" s="242" t="s">
        <v>72</v>
      </c>
      <c r="D68" s="242" t="s">
        <v>990</v>
      </c>
      <c r="E68" s="242" t="s">
        <v>887</v>
      </c>
      <c r="F68" s="82" t="s">
        <v>97</v>
      </c>
      <c r="G68" s="81" t="s">
        <v>2553</v>
      </c>
      <c r="H68" s="81" t="s">
        <v>2554</v>
      </c>
      <c r="I68" s="149">
        <f t="shared" si="0"/>
        <v>1891.6</v>
      </c>
      <c r="J68" s="146">
        <v>3.3999999999999998E-3</v>
      </c>
      <c r="K68" s="146">
        <v>0.84340000000000004</v>
      </c>
      <c r="L68" s="228" t="str">
        <f t="shared" si="1"/>
        <v>B</v>
      </c>
    </row>
    <row r="69" spans="2:12" ht="24" customHeight="1" x14ac:dyDescent="0.2">
      <c r="B69" s="349" t="s">
        <v>898</v>
      </c>
      <c r="C69" s="242" t="s">
        <v>72</v>
      </c>
      <c r="D69" s="242" t="s">
        <v>899</v>
      </c>
      <c r="E69" s="242" t="s">
        <v>887</v>
      </c>
      <c r="F69" s="82" t="s">
        <v>74</v>
      </c>
      <c r="G69" s="81" t="s">
        <v>2461</v>
      </c>
      <c r="H69" s="81" t="s">
        <v>2555</v>
      </c>
      <c r="I69" s="149">
        <f t="shared" si="0"/>
        <v>1798.58</v>
      </c>
      <c r="J69" s="146">
        <v>3.2000000000000002E-3</v>
      </c>
      <c r="K69" s="146">
        <v>0.84660000000000002</v>
      </c>
      <c r="L69" s="228" t="str">
        <f t="shared" si="1"/>
        <v>B</v>
      </c>
    </row>
    <row r="70" spans="2:12" ht="24" customHeight="1" x14ac:dyDescent="0.2">
      <c r="B70" s="349" t="s">
        <v>2556</v>
      </c>
      <c r="C70" s="242" t="s">
        <v>72</v>
      </c>
      <c r="D70" s="242" t="s">
        <v>1585</v>
      </c>
      <c r="E70" s="242" t="s">
        <v>887</v>
      </c>
      <c r="F70" s="82" t="s">
        <v>175</v>
      </c>
      <c r="G70" s="81" t="s">
        <v>2557</v>
      </c>
      <c r="H70" s="81" t="s">
        <v>2558</v>
      </c>
      <c r="I70" s="149">
        <f t="shared" si="0"/>
        <v>1779.86</v>
      </c>
      <c r="J70" s="146">
        <v>3.2000000000000002E-3</v>
      </c>
      <c r="K70" s="146">
        <v>0.8498</v>
      </c>
      <c r="L70" s="228" t="str">
        <f t="shared" si="1"/>
        <v>B</v>
      </c>
    </row>
    <row r="71" spans="2:12" ht="24" customHeight="1" x14ac:dyDescent="0.2">
      <c r="B71" s="349" t="s">
        <v>1307</v>
      </c>
      <c r="C71" s="242" t="s">
        <v>72</v>
      </c>
      <c r="D71" s="242" t="s">
        <v>1308</v>
      </c>
      <c r="E71" s="242" t="s">
        <v>887</v>
      </c>
      <c r="F71" s="82" t="s">
        <v>67</v>
      </c>
      <c r="G71" s="81" t="s">
        <v>2559</v>
      </c>
      <c r="H71" s="81" t="s">
        <v>2560</v>
      </c>
      <c r="I71" s="149">
        <f t="shared" si="0"/>
        <v>1737.79</v>
      </c>
      <c r="J71" s="146">
        <v>3.0999999999999999E-3</v>
      </c>
      <c r="K71" s="146">
        <v>0.85299999999999998</v>
      </c>
      <c r="L71" s="228" t="str">
        <f t="shared" si="1"/>
        <v>B</v>
      </c>
    </row>
    <row r="72" spans="2:12" ht="24" customHeight="1" x14ac:dyDescent="0.2">
      <c r="B72" s="349" t="s">
        <v>1488</v>
      </c>
      <c r="C72" s="242" t="s">
        <v>1360</v>
      </c>
      <c r="D72" s="242" t="s">
        <v>1489</v>
      </c>
      <c r="E72" s="242" t="s">
        <v>887</v>
      </c>
      <c r="F72" s="82" t="s">
        <v>67</v>
      </c>
      <c r="G72" s="81" t="s">
        <v>2514</v>
      </c>
      <c r="H72" s="81" t="s">
        <v>2561</v>
      </c>
      <c r="I72" s="149">
        <f t="shared" si="0"/>
        <v>1701.46</v>
      </c>
      <c r="J72" s="146">
        <v>3.0999999999999999E-3</v>
      </c>
      <c r="K72" s="146">
        <v>0.85599999999999998</v>
      </c>
      <c r="L72" s="228" t="str">
        <f t="shared" si="1"/>
        <v>B</v>
      </c>
    </row>
    <row r="73" spans="2:12" ht="24" customHeight="1" x14ac:dyDescent="0.2">
      <c r="B73" s="349" t="s">
        <v>2562</v>
      </c>
      <c r="C73" s="242" t="s">
        <v>72</v>
      </c>
      <c r="D73" s="242" t="s">
        <v>1586</v>
      </c>
      <c r="E73" s="242" t="s">
        <v>1560</v>
      </c>
      <c r="F73" s="82" t="s">
        <v>866</v>
      </c>
      <c r="G73" s="81" t="s">
        <v>2563</v>
      </c>
      <c r="H73" s="81" t="s">
        <v>2564</v>
      </c>
      <c r="I73" s="149">
        <f t="shared" si="0"/>
        <v>1636.87</v>
      </c>
      <c r="J73" s="146">
        <v>2.8999999999999998E-3</v>
      </c>
      <c r="K73" s="146">
        <v>0.85899999999999999</v>
      </c>
      <c r="L73" s="228" t="str">
        <f t="shared" si="1"/>
        <v>B</v>
      </c>
    </row>
    <row r="74" spans="2:12" ht="24" customHeight="1" x14ac:dyDescent="0.2">
      <c r="B74" s="349" t="s">
        <v>1116</v>
      </c>
      <c r="C74" s="242" t="s">
        <v>59</v>
      </c>
      <c r="D74" s="242" t="s">
        <v>1117</v>
      </c>
      <c r="E74" s="242" t="s">
        <v>887</v>
      </c>
      <c r="F74" s="82" t="s">
        <v>67</v>
      </c>
      <c r="G74" s="81" t="s">
        <v>2565</v>
      </c>
      <c r="H74" s="81" t="s">
        <v>2566</v>
      </c>
      <c r="I74" s="149">
        <f t="shared" si="0"/>
        <v>1623.62</v>
      </c>
      <c r="J74" s="146">
        <v>2.8999999999999998E-3</v>
      </c>
      <c r="K74" s="146">
        <v>0.8619</v>
      </c>
      <c r="L74" s="228" t="str">
        <f t="shared" si="1"/>
        <v>B</v>
      </c>
    </row>
    <row r="75" spans="2:12" ht="24" customHeight="1" x14ac:dyDescent="0.2">
      <c r="B75" s="349" t="s">
        <v>1379</v>
      </c>
      <c r="C75" s="242" t="s">
        <v>72</v>
      </c>
      <c r="D75" s="242" t="s">
        <v>1380</v>
      </c>
      <c r="E75" s="242" t="s">
        <v>887</v>
      </c>
      <c r="F75" s="82" t="s">
        <v>122</v>
      </c>
      <c r="G75" s="81" t="s">
        <v>2567</v>
      </c>
      <c r="H75" s="81" t="s">
        <v>2568</v>
      </c>
      <c r="I75" s="149">
        <f t="shared" si="0"/>
        <v>1616.33</v>
      </c>
      <c r="J75" s="146">
        <v>2.8999999999999998E-3</v>
      </c>
      <c r="K75" s="146">
        <v>0.86480000000000001</v>
      </c>
      <c r="L75" s="228" t="str">
        <f t="shared" si="1"/>
        <v>B</v>
      </c>
    </row>
    <row r="76" spans="2:12" ht="24" customHeight="1" x14ac:dyDescent="0.2">
      <c r="B76" s="349" t="s">
        <v>2569</v>
      </c>
      <c r="C76" s="242" t="s">
        <v>72</v>
      </c>
      <c r="D76" s="242" t="s">
        <v>1587</v>
      </c>
      <c r="E76" s="242" t="s">
        <v>1560</v>
      </c>
      <c r="F76" s="82" t="s">
        <v>866</v>
      </c>
      <c r="G76" s="81" t="s">
        <v>2570</v>
      </c>
      <c r="H76" s="81" t="s">
        <v>2571</v>
      </c>
      <c r="I76" s="149">
        <f t="shared" si="0"/>
        <v>1596.43</v>
      </c>
      <c r="J76" s="146">
        <v>2.8999999999999998E-3</v>
      </c>
      <c r="K76" s="146">
        <v>0.86770000000000003</v>
      </c>
      <c r="L76" s="228" t="str">
        <f t="shared" si="1"/>
        <v>B</v>
      </c>
    </row>
    <row r="77" spans="2:12" ht="24" customHeight="1" x14ac:dyDescent="0.2">
      <c r="B77" s="349" t="s">
        <v>1333</v>
      </c>
      <c r="C77" s="242" t="s">
        <v>72</v>
      </c>
      <c r="D77" s="242" t="s">
        <v>1334</v>
      </c>
      <c r="E77" s="242" t="s">
        <v>887</v>
      </c>
      <c r="F77" s="82" t="s">
        <v>122</v>
      </c>
      <c r="G77" s="81" t="s">
        <v>2572</v>
      </c>
      <c r="H77" s="81" t="s">
        <v>2573</v>
      </c>
      <c r="I77" s="149">
        <f t="shared" ref="I77:I140" si="2">ROUND(H77*G77,2)</f>
        <v>1580.8</v>
      </c>
      <c r="J77" s="146">
        <v>2.8E-3</v>
      </c>
      <c r="K77" s="146">
        <v>0.87050000000000005</v>
      </c>
      <c r="L77" s="228" t="str">
        <f t="shared" si="1"/>
        <v>B</v>
      </c>
    </row>
    <row r="78" spans="2:12" ht="24" customHeight="1" x14ac:dyDescent="0.2">
      <c r="B78" s="349" t="s">
        <v>2574</v>
      </c>
      <c r="C78" s="242" t="s">
        <v>72</v>
      </c>
      <c r="D78" s="242" t="s">
        <v>1588</v>
      </c>
      <c r="E78" s="242" t="s">
        <v>887</v>
      </c>
      <c r="F78" s="82" t="s">
        <v>175</v>
      </c>
      <c r="G78" s="81" t="s">
        <v>2575</v>
      </c>
      <c r="H78" s="81" t="s">
        <v>2576</v>
      </c>
      <c r="I78" s="149">
        <f t="shared" si="2"/>
        <v>1558.02</v>
      </c>
      <c r="J78" s="146">
        <v>2.8E-3</v>
      </c>
      <c r="K78" s="146">
        <v>0.87329999999999997</v>
      </c>
      <c r="L78" s="228" t="str">
        <f t="shared" ref="L78:L141" si="3">IF(K78&gt;=95%,"C",IF(K78&lt;80%,"A","B"))</f>
        <v>B</v>
      </c>
    </row>
    <row r="79" spans="2:12" ht="24" customHeight="1" x14ac:dyDescent="0.2">
      <c r="B79" s="349" t="s">
        <v>2577</v>
      </c>
      <c r="C79" s="242" t="s">
        <v>72</v>
      </c>
      <c r="D79" s="242" t="s">
        <v>1589</v>
      </c>
      <c r="E79" s="242" t="s">
        <v>1560</v>
      </c>
      <c r="F79" s="82" t="s">
        <v>866</v>
      </c>
      <c r="G79" s="81" t="s">
        <v>2578</v>
      </c>
      <c r="H79" s="81" t="s">
        <v>2579</v>
      </c>
      <c r="I79" s="149">
        <f t="shared" si="2"/>
        <v>1547.31</v>
      </c>
      <c r="J79" s="146">
        <v>2.8E-3</v>
      </c>
      <c r="K79" s="146">
        <v>0.87609999999999999</v>
      </c>
      <c r="L79" s="228" t="str">
        <f t="shared" si="3"/>
        <v>B</v>
      </c>
    </row>
    <row r="80" spans="2:12" ht="36" customHeight="1" x14ac:dyDescent="0.2">
      <c r="B80" s="349" t="s">
        <v>1049</v>
      </c>
      <c r="C80" s="242" t="s">
        <v>72</v>
      </c>
      <c r="D80" s="242" t="s">
        <v>1050</v>
      </c>
      <c r="E80" s="242" t="s">
        <v>887</v>
      </c>
      <c r="F80" s="82" t="s">
        <v>1051</v>
      </c>
      <c r="G80" s="81" t="s">
        <v>2580</v>
      </c>
      <c r="H80" s="81" t="s">
        <v>2581</v>
      </c>
      <c r="I80" s="149">
        <f t="shared" si="2"/>
        <v>1535.17</v>
      </c>
      <c r="J80" s="146">
        <v>2.8E-3</v>
      </c>
      <c r="K80" s="146">
        <v>0.87890000000000001</v>
      </c>
      <c r="L80" s="228" t="str">
        <f t="shared" si="3"/>
        <v>B</v>
      </c>
    </row>
    <row r="81" spans="2:12" ht="24" customHeight="1" x14ac:dyDescent="0.2">
      <c r="B81" s="349" t="s">
        <v>1122</v>
      </c>
      <c r="C81" s="242" t="s">
        <v>59</v>
      </c>
      <c r="D81" s="242" t="s">
        <v>1123</v>
      </c>
      <c r="E81" s="242" t="s">
        <v>887</v>
      </c>
      <c r="F81" s="82" t="s">
        <v>67</v>
      </c>
      <c r="G81" s="81" t="s">
        <v>2514</v>
      </c>
      <c r="H81" s="81" t="s">
        <v>2582</v>
      </c>
      <c r="I81" s="149">
        <f t="shared" si="2"/>
        <v>1488.34</v>
      </c>
      <c r="J81" s="146">
        <v>2.7000000000000001E-3</v>
      </c>
      <c r="K81" s="146">
        <v>0.88160000000000005</v>
      </c>
      <c r="L81" s="228" t="str">
        <f t="shared" si="3"/>
        <v>B</v>
      </c>
    </row>
    <row r="82" spans="2:12" ht="24" customHeight="1" x14ac:dyDescent="0.2">
      <c r="B82" s="349" t="s">
        <v>1477</v>
      </c>
      <c r="C82" s="242" t="s">
        <v>59</v>
      </c>
      <c r="D82" s="242" t="s">
        <v>1478</v>
      </c>
      <c r="E82" s="242" t="s">
        <v>887</v>
      </c>
      <c r="F82" s="82" t="s">
        <v>559</v>
      </c>
      <c r="G82" s="81" t="s">
        <v>2514</v>
      </c>
      <c r="H82" s="81" t="s">
        <v>2583</v>
      </c>
      <c r="I82" s="149">
        <f t="shared" si="2"/>
        <v>1425.37</v>
      </c>
      <c r="J82" s="146">
        <v>2.5999999999999999E-3</v>
      </c>
      <c r="K82" s="146">
        <v>0.88419999999999999</v>
      </c>
      <c r="L82" s="228" t="str">
        <f t="shared" si="3"/>
        <v>B</v>
      </c>
    </row>
    <row r="83" spans="2:12" ht="24" customHeight="1" x14ac:dyDescent="0.2">
      <c r="B83" s="349" t="s">
        <v>2584</v>
      </c>
      <c r="C83" s="242" t="s">
        <v>72</v>
      </c>
      <c r="D83" s="242" t="s">
        <v>1590</v>
      </c>
      <c r="E83" s="242" t="s">
        <v>887</v>
      </c>
      <c r="F83" s="82" t="s">
        <v>67</v>
      </c>
      <c r="G83" s="81" t="s">
        <v>2453</v>
      </c>
      <c r="H83" s="81" t="s">
        <v>2585</v>
      </c>
      <c r="I83" s="149">
        <f t="shared" si="2"/>
        <v>1332.11</v>
      </c>
      <c r="J83" s="146">
        <v>2.3999999999999998E-3</v>
      </c>
      <c r="K83" s="146">
        <v>0.88660000000000005</v>
      </c>
      <c r="L83" s="228" t="str">
        <f t="shared" si="3"/>
        <v>B</v>
      </c>
    </row>
    <row r="84" spans="2:12" ht="48" customHeight="1" x14ac:dyDescent="0.2">
      <c r="B84" s="349" t="s">
        <v>1376</v>
      </c>
      <c r="C84" s="242" t="s">
        <v>72</v>
      </c>
      <c r="D84" s="242" t="s">
        <v>1377</v>
      </c>
      <c r="E84" s="242" t="s">
        <v>887</v>
      </c>
      <c r="F84" s="82" t="s">
        <v>122</v>
      </c>
      <c r="G84" s="81" t="s">
        <v>2586</v>
      </c>
      <c r="H84" s="81" t="s">
        <v>2587</v>
      </c>
      <c r="I84" s="149">
        <f t="shared" si="2"/>
        <v>1261.1600000000001</v>
      </c>
      <c r="J84" s="146">
        <v>2.3E-3</v>
      </c>
      <c r="K84" s="146">
        <v>0.88880000000000003</v>
      </c>
      <c r="L84" s="228" t="str">
        <f t="shared" si="3"/>
        <v>B</v>
      </c>
    </row>
    <row r="85" spans="2:12" ht="24" customHeight="1" x14ac:dyDescent="0.2">
      <c r="B85" s="349" t="s">
        <v>2588</v>
      </c>
      <c r="C85" s="242" t="s">
        <v>72</v>
      </c>
      <c r="D85" s="242" t="s">
        <v>1591</v>
      </c>
      <c r="E85" s="242" t="s">
        <v>908</v>
      </c>
      <c r="F85" s="82" t="s">
        <v>866</v>
      </c>
      <c r="G85" s="81" t="s">
        <v>2533</v>
      </c>
      <c r="H85" s="81" t="s">
        <v>2589</v>
      </c>
      <c r="I85" s="149">
        <f t="shared" si="2"/>
        <v>1255.4000000000001</v>
      </c>
      <c r="J85" s="146">
        <v>2.3E-3</v>
      </c>
      <c r="K85" s="146">
        <v>0.8911</v>
      </c>
      <c r="L85" s="228" t="str">
        <f t="shared" si="3"/>
        <v>B</v>
      </c>
    </row>
    <row r="86" spans="2:12" ht="24" customHeight="1" x14ac:dyDescent="0.2">
      <c r="B86" s="349" t="s">
        <v>1309</v>
      </c>
      <c r="C86" s="242" t="s">
        <v>72</v>
      </c>
      <c r="D86" s="242" t="s">
        <v>1310</v>
      </c>
      <c r="E86" s="242" t="s">
        <v>887</v>
      </c>
      <c r="F86" s="82" t="s">
        <v>67</v>
      </c>
      <c r="G86" s="81" t="s">
        <v>2498</v>
      </c>
      <c r="H86" s="81" t="s">
        <v>2590</v>
      </c>
      <c r="I86" s="149">
        <f t="shared" si="2"/>
        <v>1235.26</v>
      </c>
      <c r="J86" s="146">
        <v>2.2000000000000001E-3</v>
      </c>
      <c r="K86" s="146">
        <v>0.89329999999999998</v>
      </c>
      <c r="L86" s="228" t="str">
        <f t="shared" si="3"/>
        <v>B</v>
      </c>
    </row>
    <row r="87" spans="2:12" ht="36" customHeight="1" x14ac:dyDescent="0.2">
      <c r="B87" s="349" t="s">
        <v>1370</v>
      </c>
      <c r="C87" s="242" t="s">
        <v>72</v>
      </c>
      <c r="D87" s="242" t="s">
        <v>1371</v>
      </c>
      <c r="E87" s="242" t="s">
        <v>887</v>
      </c>
      <c r="F87" s="82" t="s">
        <v>122</v>
      </c>
      <c r="G87" s="81" t="s">
        <v>2591</v>
      </c>
      <c r="H87" s="81" t="s">
        <v>2592</v>
      </c>
      <c r="I87" s="149">
        <f t="shared" si="2"/>
        <v>1230.32</v>
      </c>
      <c r="J87" s="146">
        <v>2.2000000000000001E-3</v>
      </c>
      <c r="K87" s="146">
        <v>0.89549999999999996</v>
      </c>
      <c r="L87" s="228" t="str">
        <f t="shared" si="3"/>
        <v>B</v>
      </c>
    </row>
    <row r="88" spans="2:12" ht="24" customHeight="1" x14ac:dyDescent="0.2">
      <c r="B88" s="349" t="s">
        <v>1485</v>
      </c>
      <c r="C88" s="242" t="s">
        <v>59</v>
      </c>
      <c r="D88" s="242" t="s">
        <v>1486</v>
      </c>
      <c r="E88" s="242" t="s">
        <v>887</v>
      </c>
      <c r="F88" s="82" t="s">
        <v>67</v>
      </c>
      <c r="G88" s="81" t="s">
        <v>2514</v>
      </c>
      <c r="H88" s="81" t="s">
        <v>2593</v>
      </c>
      <c r="I88" s="149">
        <f t="shared" si="2"/>
        <v>1174.07</v>
      </c>
      <c r="J88" s="146">
        <v>2.0999999999999999E-3</v>
      </c>
      <c r="K88" s="146">
        <v>0.89759999999999995</v>
      </c>
      <c r="L88" s="228" t="str">
        <f t="shared" si="3"/>
        <v>B</v>
      </c>
    </row>
    <row r="89" spans="2:12" ht="36" customHeight="1" x14ac:dyDescent="0.2">
      <c r="B89" s="349" t="s">
        <v>1096</v>
      </c>
      <c r="C89" s="242" t="s">
        <v>72</v>
      </c>
      <c r="D89" s="242" t="s">
        <v>1097</v>
      </c>
      <c r="E89" s="242" t="s">
        <v>887</v>
      </c>
      <c r="F89" s="82" t="s">
        <v>934</v>
      </c>
      <c r="G89" s="81" t="s">
        <v>2594</v>
      </c>
      <c r="H89" s="81" t="s">
        <v>2595</v>
      </c>
      <c r="I89" s="149">
        <f t="shared" si="2"/>
        <v>1158.04</v>
      </c>
      <c r="J89" s="146">
        <v>2.0999999999999999E-3</v>
      </c>
      <c r="K89" s="146">
        <v>0.89970000000000006</v>
      </c>
      <c r="L89" s="228" t="str">
        <f t="shared" si="3"/>
        <v>B</v>
      </c>
    </row>
    <row r="90" spans="2:12" ht="24" customHeight="1" x14ac:dyDescent="0.2">
      <c r="B90" s="349" t="s">
        <v>2596</v>
      </c>
      <c r="C90" s="242" t="s">
        <v>72</v>
      </c>
      <c r="D90" s="242" t="s">
        <v>1592</v>
      </c>
      <c r="E90" s="242" t="s">
        <v>887</v>
      </c>
      <c r="F90" s="82" t="s">
        <v>67</v>
      </c>
      <c r="G90" s="81" t="s">
        <v>2597</v>
      </c>
      <c r="H90" s="81" t="s">
        <v>2598</v>
      </c>
      <c r="I90" s="149">
        <f t="shared" si="2"/>
        <v>1154.96</v>
      </c>
      <c r="J90" s="146">
        <v>2.0999999999999999E-3</v>
      </c>
      <c r="K90" s="146">
        <v>0.90180000000000005</v>
      </c>
      <c r="L90" s="228" t="str">
        <f t="shared" si="3"/>
        <v>B</v>
      </c>
    </row>
    <row r="91" spans="2:12" ht="36" customHeight="1" x14ac:dyDescent="0.2">
      <c r="B91" s="349" t="s">
        <v>1441</v>
      </c>
      <c r="C91" s="242" t="s">
        <v>618</v>
      </c>
      <c r="D91" s="242" t="s">
        <v>1442</v>
      </c>
      <c r="E91" s="242" t="s">
        <v>887</v>
      </c>
      <c r="F91" s="82" t="s">
        <v>67</v>
      </c>
      <c r="G91" s="81" t="s">
        <v>2514</v>
      </c>
      <c r="H91" s="81" t="s">
        <v>2599</v>
      </c>
      <c r="I91" s="149">
        <f t="shared" si="2"/>
        <v>1123.1099999999999</v>
      </c>
      <c r="J91" s="146">
        <v>2E-3</v>
      </c>
      <c r="K91" s="146">
        <v>0.90380000000000005</v>
      </c>
      <c r="L91" s="228" t="str">
        <f t="shared" si="3"/>
        <v>B</v>
      </c>
    </row>
    <row r="92" spans="2:12" ht="24" customHeight="1" x14ac:dyDescent="0.2">
      <c r="B92" s="349" t="s">
        <v>2600</v>
      </c>
      <c r="C92" s="242" t="s">
        <v>72</v>
      </c>
      <c r="D92" s="242" t="s">
        <v>1593</v>
      </c>
      <c r="E92" s="242" t="s">
        <v>908</v>
      </c>
      <c r="F92" s="82" t="s">
        <v>866</v>
      </c>
      <c r="G92" s="81" t="s">
        <v>2601</v>
      </c>
      <c r="H92" s="81" t="s">
        <v>2602</v>
      </c>
      <c r="I92" s="149">
        <f t="shared" si="2"/>
        <v>1117.27</v>
      </c>
      <c r="J92" s="146">
        <v>2E-3</v>
      </c>
      <c r="K92" s="146">
        <v>0.90580000000000005</v>
      </c>
      <c r="L92" s="228" t="str">
        <f t="shared" si="3"/>
        <v>B</v>
      </c>
    </row>
    <row r="93" spans="2:12" ht="24" customHeight="1" x14ac:dyDescent="0.2">
      <c r="B93" s="349" t="s">
        <v>2603</v>
      </c>
      <c r="C93" s="242" t="s">
        <v>72</v>
      </c>
      <c r="D93" s="242" t="s">
        <v>1594</v>
      </c>
      <c r="E93" s="242" t="s">
        <v>887</v>
      </c>
      <c r="F93" s="82" t="s">
        <v>67</v>
      </c>
      <c r="G93" s="81" t="s">
        <v>2604</v>
      </c>
      <c r="H93" s="81" t="s">
        <v>2605</v>
      </c>
      <c r="I93" s="149">
        <f t="shared" si="2"/>
        <v>1106.6300000000001</v>
      </c>
      <c r="J93" s="146">
        <v>2E-3</v>
      </c>
      <c r="K93" s="146">
        <v>0.90780000000000005</v>
      </c>
      <c r="L93" s="228" t="str">
        <f t="shared" si="3"/>
        <v>B</v>
      </c>
    </row>
    <row r="94" spans="2:12" ht="24" customHeight="1" x14ac:dyDescent="0.2">
      <c r="B94" s="349" t="s">
        <v>2606</v>
      </c>
      <c r="C94" s="242" t="s">
        <v>72</v>
      </c>
      <c r="D94" s="242" t="s">
        <v>1595</v>
      </c>
      <c r="E94" s="242" t="s">
        <v>908</v>
      </c>
      <c r="F94" s="82" t="s">
        <v>866</v>
      </c>
      <c r="G94" s="81" t="s">
        <v>2607</v>
      </c>
      <c r="H94" s="81" t="s">
        <v>2608</v>
      </c>
      <c r="I94" s="149">
        <f t="shared" si="2"/>
        <v>1087.05</v>
      </c>
      <c r="J94" s="146">
        <v>2E-3</v>
      </c>
      <c r="K94" s="146">
        <v>0.90980000000000005</v>
      </c>
      <c r="L94" s="228" t="str">
        <f t="shared" si="3"/>
        <v>B</v>
      </c>
    </row>
    <row r="95" spans="2:12" ht="36" customHeight="1" x14ac:dyDescent="0.2">
      <c r="B95" s="349" t="s">
        <v>1357</v>
      </c>
      <c r="C95" s="242" t="s">
        <v>72</v>
      </c>
      <c r="D95" s="242" t="s">
        <v>1358</v>
      </c>
      <c r="E95" s="242" t="s">
        <v>887</v>
      </c>
      <c r="F95" s="82" t="s">
        <v>122</v>
      </c>
      <c r="G95" s="81" t="s">
        <v>2609</v>
      </c>
      <c r="H95" s="81" t="s">
        <v>2610</v>
      </c>
      <c r="I95" s="149">
        <f t="shared" si="2"/>
        <v>1024.46</v>
      </c>
      <c r="J95" s="146">
        <v>1.8E-3</v>
      </c>
      <c r="K95" s="146">
        <v>0.91159999999999997</v>
      </c>
      <c r="L95" s="228" t="str">
        <f t="shared" si="3"/>
        <v>B</v>
      </c>
    </row>
    <row r="96" spans="2:12" ht="24" customHeight="1" x14ac:dyDescent="0.2">
      <c r="B96" s="349" t="s">
        <v>955</v>
      </c>
      <c r="C96" s="242" t="s">
        <v>72</v>
      </c>
      <c r="D96" s="242" t="s">
        <v>956</v>
      </c>
      <c r="E96" s="242" t="s">
        <v>887</v>
      </c>
      <c r="F96" s="82" t="s">
        <v>122</v>
      </c>
      <c r="G96" s="81" t="s">
        <v>2611</v>
      </c>
      <c r="H96" s="81" t="s">
        <v>2612</v>
      </c>
      <c r="I96" s="149">
        <f t="shared" si="2"/>
        <v>1022.47</v>
      </c>
      <c r="J96" s="146">
        <v>1.8E-3</v>
      </c>
      <c r="K96" s="146">
        <v>0.91349999999999998</v>
      </c>
      <c r="L96" s="228" t="str">
        <f t="shared" si="3"/>
        <v>B</v>
      </c>
    </row>
    <row r="97" spans="2:12" ht="24" customHeight="1" x14ac:dyDescent="0.2">
      <c r="B97" s="349" t="s">
        <v>1296</v>
      </c>
      <c r="C97" s="242" t="s">
        <v>72</v>
      </c>
      <c r="D97" s="242" t="s">
        <v>1297</v>
      </c>
      <c r="E97" s="242" t="s">
        <v>887</v>
      </c>
      <c r="F97" s="82" t="s">
        <v>74</v>
      </c>
      <c r="G97" s="81" t="s">
        <v>2613</v>
      </c>
      <c r="H97" s="81" t="s">
        <v>2614</v>
      </c>
      <c r="I97" s="149">
        <f t="shared" si="2"/>
        <v>999.38</v>
      </c>
      <c r="J97" s="146">
        <v>1.8E-3</v>
      </c>
      <c r="K97" s="146">
        <v>0.9153</v>
      </c>
      <c r="L97" s="228" t="str">
        <f t="shared" si="3"/>
        <v>B</v>
      </c>
    </row>
    <row r="98" spans="2:12" ht="24" customHeight="1" x14ac:dyDescent="0.2">
      <c r="B98" s="349" t="s">
        <v>1100</v>
      </c>
      <c r="C98" s="242" t="s">
        <v>72</v>
      </c>
      <c r="D98" s="242" t="s">
        <v>1101</v>
      </c>
      <c r="E98" s="242" t="s">
        <v>887</v>
      </c>
      <c r="F98" s="82" t="s">
        <v>175</v>
      </c>
      <c r="G98" s="81" t="s">
        <v>2615</v>
      </c>
      <c r="H98" s="81" t="s">
        <v>2616</v>
      </c>
      <c r="I98" s="149">
        <f t="shared" si="2"/>
        <v>983.51</v>
      </c>
      <c r="J98" s="146">
        <v>1.8E-3</v>
      </c>
      <c r="K98" s="146">
        <v>0.91710000000000003</v>
      </c>
      <c r="L98" s="228" t="str">
        <f t="shared" si="3"/>
        <v>B</v>
      </c>
    </row>
    <row r="99" spans="2:12" ht="24" customHeight="1" x14ac:dyDescent="0.2">
      <c r="B99" s="349" t="s">
        <v>1118</v>
      </c>
      <c r="C99" s="242" t="s">
        <v>59</v>
      </c>
      <c r="D99" s="242" t="s">
        <v>1119</v>
      </c>
      <c r="E99" s="242" t="s">
        <v>887</v>
      </c>
      <c r="F99" s="82" t="s">
        <v>67</v>
      </c>
      <c r="G99" s="81" t="s">
        <v>2514</v>
      </c>
      <c r="H99" s="81" t="s">
        <v>2617</v>
      </c>
      <c r="I99" s="149">
        <f t="shared" si="2"/>
        <v>914.86</v>
      </c>
      <c r="J99" s="146">
        <v>1.6000000000000001E-3</v>
      </c>
      <c r="K99" s="146">
        <v>0.91869999999999996</v>
      </c>
      <c r="L99" s="228" t="str">
        <f t="shared" si="3"/>
        <v>B</v>
      </c>
    </row>
    <row r="100" spans="2:12" ht="24" customHeight="1" x14ac:dyDescent="0.2">
      <c r="B100" s="349" t="s">
        <v>1433</v>
      </c>
      <c r="C100" s="242" t="s">
        <v>618</v>
      </c>
      <c r="D100" s="242" t="s">
        <v>1434</v>
      </c>
      <c r="E100" s="242" t="s">
        <v>887</v>
      </c>
      <c r="F100" s="82" t="s">
        <v>67</v>
      </c>
      <c r="G100" s="81" t="s">
        <v>2514</v>
      </c>
      <c r="H100" s="81" t="s">
        <v>2618</v>
      </c>
      <c r="I100" s="149">
        <f t="shared" si="2"/>
        <v>905.34</v>
      </c>
      <c r="J100" s="146">
        <v>1.6000000000000001E-3</v>
      </c>
      <c r="K100" s="146">
        <v>0.92030000000000001</v>
      </c>
      <c r="L100" s="228" t="str">
        <f t="shared" si="3"/>
        <v>B</v>
      </c>
    </row>
    <row r="101" spans="2:12" ht="24" customHeight="1" x14ac:dyDescent="0.2">
      <c r="B101" s="349" t="s">
        <v>943</v>
      </c>
      <c r="C101" s="242" t="s">
        <v>72</v>
      </c>
      <c r="D101" s="242" t="s">
        <v>944</v>
      </c>
      <c r="E101" s="242" t="s">
        <v>887</v>
      </c>
      <c r="F101" s="82" t="s">
        <v>97</v>
      </c>
      <c r="G101" s="81" t="s">
        <v>2619</v>
      </c>
      <c r="H101" s="81" t="s">
        <v>2620</v>
      </c>
      <c r="I101" s="149">
        <f t="shared" si="2"/>
        <v>903.22</v>
      </c>
      <c r="J101" s="146">
        <v>1.6000000000000001E-3</v>
      </c>
      <c r="K101" s="146">
        <v>0.92200000000000004</v>
      </c>
      <c r="L101" s="228" t="str">
        <f t="shared" si="3"/>
        <v>B</v>
      </c>
    </row>
    <row r="102" spans="2:12" ht="60" customHeight="1" x14ac:dyDescent="0.2">
      <c r="B102" s="349" t="s">
        <v>1298</v>
      </c>
      <c r="C102" s="242" t="s">
        <v>1299</v>
      </c>
      <c r="D102" s="242" t="s">
        <v>1300</v>
      </c>
      <c r="E102" s="242" t="s">
        <v>887</v>
      </c>
      <c r="F102" s="82" t="s">
        <v>807</v>
      </c>
      <c r="G102" s="81" t="s">
        <v>2453</v>
      </c>
      <c r="H102" s="81" t="s">
        <v>2621</v>
      </c>
      <c r="I102" s="149">
        <f t="shared" si="2"/>
        <v>879.31</v>
      </c>
      <c r="J102" s="146">
        <v>1.6000000000000001E-3</v>
      </c>
      <c r="K102" s="146">
        <v>0.92359999999999998</v>
      </c>
      <c r="L102" s="228" t="str">
        <f t="shared" si="3"/>
        <v>B</v>
      </c>
    </row>
    <row r="103" spans="2:12" ht="24" customHeight="1" x14ac:dyDescent="0.2">
      <c r="B103" s="349" t="s">
        <v>1347</v>
      </c>
      <c r="C103" s="242" t="s">
        <v>72</v>
      </c>
      <c r="D103" s="242" t="s">
        <v>1348</v>
      </c>
      <c r="E103" s="242" t="s">
        <v>887</v>
      </c>
      <c r="F103" s="82" t="s">
        <v>122</v>
      </c>
      <c r="G103" s="81" t="s">
        <v>2622</v>
      </c>
      <c r="H103" s="81" t="s">
        <v>2623</v>
      </c>
      <c r="I103" s="149">
        <f t="shared" si="2"/>
        <v>828.22</v>
      </c>
      <c r="J103" s="146">
        <v>1.5E-3</v>
      </c>
      <c r="K103" s="146">
        <v>0.92500000000000004</v>
      </c>
      <c r="L103" s="228" t="str">
        <f t="shared" si="3"/>
        <v>B</v>
      </c>
    </row>
    <row r="104" spans="2:12" ht="36" customHeight="1" x14ac:dyDescent="0.2">
      <c r="B104" s="349" t="s">
        <v>1087</v>
      </c>
      <c r="C104" s="242" t="s">
        <v>72</v>
      </c>
      <c r="D104" s="242" t="s">
        <v>1088</v>
      </c>
      <c r="E104" s="242" t="s">
        <v>887</v>
      </c>
      <c r="F104" s="82" t="s">
        <v>122</v>
      </c>
      <c r="G104" s="81" t="s">
        <v>2624</v>
      </c>
      <c r="H104" s="81" t="s">
        <v>2625</v>
      </c>
      <c r="I104" s="149">
        <f t="shared" si="2"/>
        <v>820.95</v>
      </c>
      <c r="J104" s="146">
        <v>1.5E-3</v>
      </c>
      <c r="K104" s="146">
        <v>0.92649999999999999</v>
      </c>
      <c r="L104" s="228" t="str">
        <f t="shared" si="3"/>
        <v>B</v>
      </c>
    </row>
    <row r="105" spans="2:12" ht="24" customHeight="1" x14ac:dyDescent="0.2">
      <c r="B105" s="349" t="s">
        <v>1041</v>
      </c>
      <c r="C105" s="242" t="s">
        <v>72</v>
      </c>
      <c r="D105" s="242" t="s">
        <v>1042</v>
      </c>
      <c r="E105" s="242" t="s">
        <v>887</v>
      </c>
      <c r="F105" s="82" t="s">
        <v>1043</v>
      </c>
      <c r="G105" s="81" t="s">
        <v>2626</v>
      </c>
      <c r="H105" s="81" t="s">
        <v>2627</v>
      </c>
      <c r="I105" s="149">
        <f t="shared" si="2"/>
        <v>812</v>
      </c>
      <c r="J105" s="146">
        <v>1.5E-3</v>
      </c>
      <c r="K105" s="146">
        <v>0.92800000000000005</v>
      </c>
      <c r="L105" s="228" t="str">
        <f t="shared" si="3"/>
        <v>B</v>
      </c>
    </row>
    <row r="106" spans="2:12" ht="36" customHeight="1" x14ac:dyDescent="0.2">
      <c r="B106" s="349" t="s">
        <v>1077</v>
      </c>
      <c r="C106" s="242" t="s">
        <v>72</v>
      </c>
      <c r="D106" s="242" t="s">
        <v>1078</v>
      </c>
      <c r="E106" s="242" t="s">
        <v>887</v>
      </c>
      <c r="F106" s="82" t="s">
        <v>74</v>
      </c>
      <c r="G106" s="81" t="s">
        <v>2628</v>
      </c>
      <c r="H106" s="81" t="s">
        <v>2629</v>
      </c>
      <c r="I106" s="149">
        <f t="shared" si="2"/>
        <v>765.43</v>
      </c>
      <c r="J106" s="146">
        <v>1.4E-3</v>
      </c>
      <c r="K106" s="146">
        <v>0.9294</v>
      </c>
      <c r="L106" s="228" t="str">
        <f t="shared" si="3"/>
        <v>B</v>
      </c>
    </row>
    <row r="107" spans="2:12" ht="24" customHeight="1" x14ac:dyDescent="0.2">
      <c r="B107" s="349" t="s">
        <v>1364</v>
      </c>
      <c r="C107" s="242" t="s">
        <v>618</v>
      </c>
      <c r="D107" s="242" t="s">
        <v>1365</v>
      </c>
      <c r="E107" s="242" t="s">
        <v>887</v>
      </c>
      <c r="F107" s="82" t="s">
        <v>122</v>
      </c>
      <c r="G107" s="81" t="s">
        <v>2630</v>
      </c>
      <c r="H107" s="81" t="s">
        <v>2631</v>
      </c>
      <c r="I107" s="149">
        <f t="shared" si="2"/>
        <v>763.4</v>
      </c>
      <c r="J107" s="146">
        <v>1.4E-3</v>
      </c>
      <c r="K107" s="146">
        <v>0.93069999999999997</v>
      </c>
      <c r="L107" s="228" t="str">
        <f t="shared" si="3"/>
        <v>B</v>
      </c>
    </row>
    <row r="108" spans="2:12" ht="24" customHeight="1" x14ac:dyDescent="0.2">
      <c r="B108" s="349" t="s">
        <v>1349</v>
      </c>
      <c r="C108" s="242" t="s">
        <v>72</v>
      </c>
      <c r="D108" s="242" t="s">
        <v>1350</v>
      </c>
      <c r="E108" s="242" t="s">
        <v>887</v>
      </c>
      <c r="F108" s="82" t="s">
        <v>122</v>
      </c>
      <c r="G108" s="81" t="s">
        <v>2632</v>
      </c>
      <c r="H108" s="81" t="s">
        <v>2633</v>
      </c>
      <c r="I108" s="149">
        <f t="shared" si="2"/>
        <v>760.36</v>
      </c>
      <c r="J108" s="146">
        <v>1.4E-3</v>
      </c>
      <c r="K108" s="146">
        <v>0.93210000000000004</v>
      </c>
      <c r="L108" s="228" t="str">
        <f t="shared" si="3"/>
        <v>B</v>
      </c>
    </row>
    <row r="109" spans="2:12" ht="24" customHeight="1" x14ac:dyDescent="0.2">
      <c r="B109" s="349" t="s">
        <v>2634</v>
      </c>
      <c r="C109" s="242" t="s">
        <v>72</v>
      </c>
      <c r="D109" s="242" t="s">
        <v>1596</v>
      </c>
      <c r="E109" s="242" t="s">
        <v>908</v>
      </c>
      <c r="F109" s="82" t="s">
        <v>866</v>
      </c>
      <c r="G109" s="81" t="s">
        <v>2546</v>
      </c>
      <c r="H109" s="81" t="s">
        <v>2635</v>
      </c>
      <c r="I109" s="149">
        <f t="shared" si="2"/>
        <v>753.32</v>
      </c>
      <c r="J109" s="146">
        <v>1.4E-3</v>
      </c>
      <c r="K109" s="146">
        <v>0.9335</v>
      </c>
      <c r="L109" s="228" t="str">
        <f t="shared" si="3"/>
        <v>B</v>
      </c>
    </row>
    <row r="110" spans="2:12" ht="24" customHeight="1" x14ac:dyDescent="0.2">
      <c r="B110" s="349" t="s">
        <v>2636</v>
      </c>
      <c r="C110" s="242" t="s">
        <v>72</v>
      </c>
      <c r="D110" s="242" t="s">
        <v>1597</v>
      </c>
      <c r="E110" s="242" t="s">
        <v>908</v>
      </c>
      <c r="F110" s="82" t="s">
        <v>81</v>
      </c>
      <c r="G110" s="81" t="s">
        <v>2453</v>
      </c>
      <c r="H110" s="81" t="s">
        <v>2637</v>
      </c>
      <c r="I110" s="149">
        <f t="shared" si="2"/>
        <v>717.19</v>
      </c>
      <c r="J110" s="146">
        <v>1.2999999999999999E-3</v>
      </c>
      <c r="K110" s="146">
        <v>0.93479999999999996</v>
      </c>
      <c r="L110" s="228" t="str">
        <f t="shared" si="3"/>
        <v>B</v>
      </c>
    </row>
    <row r="111" spans="2:12" ht="24" customHeight="1" x14ac:dyDescent="0.2">
      <c r="B111" s="349" t="s">
        <v>2638</v>
      </c>
      <c r="C111" s="242" t="s">
        <v>72</v>
      </c>
      <c r="D111" s="242" t="s">
        <v>1598</v>
      </c>
      <c r="E111" s="242" t="s">
        <v>908</v>
      </c>
      <c r="F111" s="82" t="s">
        <v>866</v>
      </c>
      <c r="G111" s="81" t="s">
        <v>2639</v>
      </c>
      <c r="H111" s="81" t="s">
        <v>2640</v>
      </c>
      <c r="I111" s="149">
        <f t="shared" si="2"/>
        <v>677.25</v>
      </c>
      <c r="J111" s="146">
        <v>1.1999999999999999E-3</v>
      </c>
      <c r="K111" s="146">
        <v>0.93600000000000005</v>
      </c>
      <c r="L111" s="228" t="str">
        <f t="shared" si="3"/>
        <v>B</v>
      </c>
    </row>
    <row r="112" spans="2:12" ht="24" customHeight="1" x14ac:dyDescent="0.2">
      <c r="B112" s="349" t="s">
        <v>1342</v>
      </c>
      <c r="C112" s="242" t="s">
        <v>72</v>
      </c>
      <c r="D112" s="242" t="s">
        <v>1343</v>
      </c>
      <c r="E112" s="242" t="s">
        <v>887</v>
      </c>
      <c r="F112" s="82" t="s">
        <v>122</v>
      </c>
      <c r="G112" s="81" t="s">
        <v>2641</v>
      </c>
      <c r="H112" s="81" t="s">
        <v>2642</v>
      </c>
      <c r="I112" s="149">
        <f t="shared" si="2"/>
        <v>659.77</v>
      </c>
      <c r="J112" s="146">
        <v>1.1999999999999999E-3</v>
      </c>
      <c r="K112" s="146">
        <v>0.93720000000000003</v>
      </c>
      <c r="L112" s="228" t="str">
        <f t="shared" si="3"/>
        <v>B</v>
      </c>
    </row>
    <row r="113" spans="2:12" ht="24" customHeight="1" x14ac:dyDescent="0.2">
      <c r="B113" s="349" t="s">
        <v>1290</v>
      </c>
      <c r="C113" s="242" t="s">
        <v>72</v>
      </c>
      <c r="D113" s="242" t="s">
        <v>1291</v>
      </c>
      <c r="E113" s="242" t="s">
        <v>887</v>
      </c>
      <c r="F113" s="82" t="s">
        <v>67</v>
      </c>
      <c r="G113" s="81" t="s">
        <v>2512</v>
      </c>
      <c r="H113" s="81" t="s">
        <v>2643</v>
      </c>
      <c r="I113" s="149">
        <f t="shared" si="2"/>
        <v>650.49</v>
      </c>
      <c r="J113" s="146">
        <v>1.1999999999999999E-3</v>
      </c>
      <c r="K113" s="146">
        <v>0.93830000000000002</v>
      </c>
      <c r="L113" s="228" t="str">
        <f t="shared" si="3"/>
        <v>B</v>
      </c>
    </row>
    <row r="114" spans="2:12" ht="24" customHeight="1" x14ac:dyDescent="0.2">
      <c r="B114" s="349" t="s">
        <v>2644</v>
      </c>
      <c r="C114" s="242" t="s">
        <v>72</v>
      </c>
      <c r="D114" s="242" t="s">
        <v>1599</v>
      </c>
      <c r="E114" s="242" t="s">
        <v>908</v>
      </c>
      <c r="F114" s="82" t="s">
        <v>866</v>
      </c>
      <c r="G114" s="81" t="s">
        <v>2607</v>
      </c>
      <c r="H114" s="81" t="s">
        <v>2645</v>
      </c>
      <c r="I114" s="149">
        <f t="shared" si="2"/>
        <v>642.88</v>
      </c>
      <c r="J114" s="146">
        <v>1.1999999999999999E-3</v>
      </c>
      <c r="K114" s="146">
        <v>0.9395</v>
      </c>
      <c r="L114" s="228" t="str">
        <f t="shared" si="3"/>
        <v>B</v>
      </c>
    </row>
    <row r="115" spans="2:12" ht="24" customHeight="1" x14ac:dyDescent="0.2">
      <c r="B115" s="349" t="s">
        <v>1473</v>
      </c>
      <c r="C115" s="242" t="s">
        <v>59</v>
      </c>
      <c r="D115" s="242" t="s">
        <v>1474</v>
      </c>
      <c r="E115" s="242" t="s">
        <v>887</v>
      </c>
      <c r="F115" s="82" t="s">
        <v>67</v>
      </c>
      <c r="G115" s="81" t="s">
        <v>2646</v>
      </c>
      <c r="H115" s="81" t="s">
        <v>2647</v>
      </c>
      <c r="I115" s="149">
        <f t="shared" si="2"/>
        <v>632.83000000000004</v>
      </c>
      <c r="J115" s="146">
        <v>1.1000000000000001E-3</v>
      </c>
      <c r="K115" s="146">
        <v>0.94059999999999999</v>
      </c>
      <c r="L115" s="228" t="str">
        <f t="shared" si="3"/>
        <v>B</v>
      </c>
    </row>
    <row r="116" spans="2:12" ht="24" customHeight="1" x14ac:dyDescent="0.2">
      <c r="B116" s="349" t="s">
        <v>1047</v>
      </c>
      <c r="C116" s="242" t="s">
        <v>72</v>
      </c>
      <c r="D116" s="242" t="s">
        <v>1048</v>
      </c>
      <c r="E116" s="242" t="s">
        <v>887</v>
      </c>
      <c r="F116" s="82" t="s">
        <v>74</v>
      </c>
      <c r="G116" s="81" t="s">
        <v>2648</v>
      </c>
      <c r="H116" s="81" t="s">
        <v>2649</v>
      </c>
      <c r="I116" s="149">
        <f t="shared" si="2"/>
        <v>601.95000000000005</v>
      </c>
      <c r="J116" s="146">
        <v>1.1000000000000001E-3</v>
      </c>
      <c r="K116" s="146">
        <v>0.94169999999999998</v>
      </c>
      <c r="L116" s="228" t="str">
        <f t="shared" si="3"/>
        <v>B</v>
      </c>
    </row>
    <row r="117" spans="2:12" ht="36" customHeight="1" x14ac:dyDescent="0.2">
      <c r="B117" s="349" t="s">
        <v>1526</v>
      </c>
      <c r="C117" s="242" t="s">
        <v>72</v>
      </c>
      <c r="D117" s="242" t="s">
        <v>1527</v>
      </c>
      <c r="E117" s="242" t="s">
        <v>887</v>
      </c>
      <c r="F117" s="82" t="s">
        <v>67</v>
      </c>
      <c r="G117" s="81" t="s">
        <v>2624</v>
      </c>
      <c r="H117" s="81" t="s">
        <v>2650</v>
      </c>
      <c r="I117" s="149">
        <f t="shared" si="2"/>
        <v>590.25</v>
      </c>
      <c r="J117" s="146">
        <v>1.1000000000000001E-3</v>
      </c>
      <c r="K117" s="146">
        <v>0.94279999999999997</v>
      </c>
      <c r="L117" s="228" t="str">
        <f t="shared" si="3"/>
        <v>B</v>
      </c>
    </row>
    <row r="118" spans="2:12" ht="24" customHeight="1" x14ac:dyDescent="0.2">
      <c r="B118" s="349" t="s">
        <v>2651</v>
      </c>
      <c r="C118" s="242" t="s">
        <v>72</v>
      </c>
      <c r="D118" s="242" t="s">
        <v>1600</v>
      </c>
      <c r="E118" s="242" t="s">
        <v>1601</v>
      </c>
      <c r="F118" s="82" t="s">
        <v>866</v>
      </c>
      <c r="G118" s="81" t="s">
        <v>2525</v>
      </c>
      <c r="H118" s="81" t="s">
        <v>2652</v>
      </c>
      <c r="I118" s="149">
        <f t="shared" si="2"/>
        <v>588.6</v>
      </c>
      <c r="J118" s="146">
        <v>1.1000000000000001E-3</v>
      </c>
      <c r="K118" s="146">
        <v>0.94379999999999997</v>
      </c>
      <c r="L118" s="228" t="str">
        <f t="shared" si="3"/>
        <v>B</v>
      </c>
    </row>
    <row r="119" spans="2:12" ht="24" customHeight="1" x14ac:dyDescent="0.2">
      <c r="B119" s="349" t="s">
        <v>1105</v>
      </c>
      <c r="C119" s="242" t="s">
        <v>72</v>
      </c>
      <c r="D119" s="242" t="s">
        <v>1106</v>
      </c>
      <c r="E119" s="242" t="s">
        <v>887</v>
      </c>
      <c r="F119" s="82" t="s">
        <v>122</v>
      </c>
      <c r="G119" s="81" t="s">
        <v>2653</v>
      </c>
      <c r="H119" s="81" t="s">
        <v>2654</v>
      </c>
      <c r="I119" s="149">
        <f t="shared" si="2"/>
        <v>549.65</v>
      </c>
      <c r="J119" s="146">
        <v>1E-3</v>
      </c>
      <c r="K119" s="146">
        <v>0.94479999999999997</v>
      </c>
      <c r="L119" s="228" t="str">
        <f t="shared" si="3"/>
        <v>B</v>
      </c>
    </row>
    <row r="120" spans="2:12" ht="24" customHeight="1" x14ac:dyDescent="0.2">
      <c r="B120" s="349" t="s">
        <v>2655</v>
      </c>
      <c r="C120" s="242" t="s">
        <v>72</v>
      </c>
      <c r="D120" s="242" t="s">
        <v>1602</v>
      </c>
      <c r="E120" s="242" t="s">
        <v>1560</v>
      </c>
      <c r="F120" s="82" t="s">
        <v>866</v>
      </c>
      <c r="G120" s="81" t="s">
        <v>2656</v>
      </c>
      <c r="H120" s="81" t="s">
        <v>2657</v>
      </c>
      <c r="I120" s="149">
        <f t="shared" si="2"/>
        <v>549</v>
      </c>
      <c r="J120" s="146">
        <v>1E-3</v>
      </c>
      <c r="K120" s="146">
        <v>0.94579999999999997</v>
      </c>
      <c r="L120" s="228" t="str">
        <f t="shared" si="3"/>
        <v>B</v>
      </c>
    </row>
    <row r="121" spans="2:12" ht="24" customHeight="1" x14ac:dyDescent="0.2">
      <c r="B121" s="349" t="s">
        <v>1437</v>
      </c>
      <c r="C121" s="242" t="s">
        <v>72</v>
      </c>
      <c r="D121" s="242" t="s">
        <v>1438</v>
      </c>
      <c r="E121" s="242" t="s">
        <v>887</v>
      </c>
      <c r="F121" s="82" t="s">
        <v>67</v>
      </c>
      <c r="G121" s="81" t="s">
        <v>2512</v>
      </c>
      <c r="H121" s="81" t="s">
        <v>2658</v>
      </c>
      <c r="I121" s="149">
        <f t="shared" si="2"/>
        <v>543.79</v>
      </c>
      <c r="J121" s="146">
        <v>1E-3</v>
      </c>
      <c r="K121" s="146">
        <v>0.94679999999999997</v>
      </c>
      <c r="L121" s="228" t="str">
        <f t="shared" si="3"/>
        <v>B</v>
      </c>
    </row>
    <row r="122" spans="2:12" ht="24" customHeight="1" x14ac:dyDescent="0.2">
      <c r="B122" s="349" t="s">
        <v>2659</v>
      </c>
      <c r="C122" s="242" t="s">
        <v>72</v>
      </c>
      <c r="D122" s="242" t="s">
        <v>1603</v>
      </c>
      <c r="E122" s="242" t="s">
        <v>908</v>
      </c>
      <c r="F122" s="82" t="s">
        <v>866</v>
      </c>
      <c r="G122" s="81" t="s">
        <v>2639</v>
      </c>
      <c r="H122" s="81" t="s">
        <v>2660</v>
      </c>
      <c r="I122" s="149">
        <f t="shared" si="2"/>
        <v>542.73</v>
      </c>
      <c r="J122" s="146">
        <v>1E-3</v>
      </c>
      <c r="K122" s="146">
        <v>0.94779999999999998</v>
      </c>
      <c r="L122" s="228" t="str">
        <f t="shared" si="3"/>
        <v>B</v>
      </c>
    </row>
    <row r="123" spans="2:12" ht="24" customHeight="1" x14ac:dyDescent="0.2">
      <c r="B123" s="349" t="s">
        <v>1425</v>
      </c>
      <c r="C123" s="242" t="s">
        <v>72</v>
      </c>
      <c r="D123" s="242" t="s">
        <v>1426</v>
      </c>
      <c r="E123" s="242" t="s">
        <v>887</v>
      </c>
      <c r="F123" s="82" t="s">
        <v>67</v>
      </c>
      <c r="G123" s="81" t="s">
        <v>2624</v>
      </c>
      <c r="H123" s="81" t="s">
        <v>2661</v>
      </c>
      <c r="I123" s="149">
        <f t="shared" si="2"/>
        <v>528.94000000000005</v>
      </c>
      <c r="J123" s="146">
        <v>1E-3</v>
      </c>
      <c r="K123" s="146">
        <v>0.94869999999999999</v>
      </c>
      <c r="L123" s="228" t="str">
        <f t="shared" si="3"/>
        <v>B</v>
      </c>
    </row>
    <row r="124" spans="2:12" ht="24" customHeight="1" x14ac:dyDescent="0.2">
      <c r="B124" s="349" t="s">
        <v>2662</v>
      </c>
      <c r="C124" s="242" t="s">
        <v>72</v>
      </c>
      <c r="D124" s="242" t="s">
        <v>1604</v>
      </c>
      <c r="E124" s="242" t="s">
        <v>887</v>
      </c>
      <c r="F124" s="82" t="s">
        <v>81</v>
      </c>
      <c r="G124" s="81" t="s">
        <v>2498</v>
      </c>
      <c r="H124" s="81" t="s">
        <v>2663</v>
      </c>
      <c r="I124" s="149">
        <f t="shared" si="2"/>
        <v>527.1</v>
      </c>
      <c r="J124" s="146">
        <v>8.9999999999999998E-4</v>
      </c>
      <c r="K124" s="146">
        <v>0.94969999999999999</v>
      </c>
      <c r="L124" s="228" t="str">
        <f t="shared" si="3"/>
        <v>B</v>
      </c>
    </row>
    <row r="125" spans="2:12" ht="24" customHeight="1" x14ac:dyDescent="0.2">
      <c r="B125" s="350" t="s">
        <v>900</v>
      </c>
      <c r="C125" s="137" t="s">
        <v>72</v>
      </c>
      <c r="D125" s="137" t="s">
        <v>901</v>
      </c>
      <c r="E125" s="137" t="s">
        <v>887</v>
      </c>
      <c r="F125" s="138" t="s">
        <v>122</v>
      </c>
      <c r="G125" s="235" t="s">
        <v>2664</v>
      </c>
      <c r="H125" s="235" t="s">
        <v>2665</v>
      </c>
      <c r="I125" s="150">
        <f t="shared" si="2"/>
        <v>523.57000000000005</v>
      </c>
      <c r="J125" s="147">
        <v>8.9999999999999998E-4</v>
      </c>
      <c r="K125" s="147">
        <v>0.9506</v>
      </c>
      <c r="L125" s="229" t="str">
        <f t="shared" si="3"/>
        <v>C</v>
      </c>
    </row>
    <row r="126" spans="2:12" ht="24" customHeight="1" x14ac:dyDescent="0.2">
      <c r="B126" s="350" t="s">
        <v>1305</v>
      </c>
      <c r="C126" s="137" t="s">
        <v>72</v>
      </c>
      <c r="D126" s="137" t="s">
        <v>1306</v>
      </c>
      <c r="E126" s="137" t="s">
        <v>887</v>
      </c>
      <c r="F126" s="138" t="s">
        <v>67</v>
      </c>
      <c r="G126" s="235" t="s">
        <v>2453</v>
      </c>
      <c r="H126" s="235" t="s">
        <v>2666</v>
      </c>
      <c r="I126" s="150">
        <f t="shared" si="2"/>
        <v>521.54999999999995</v>
      </c>
      <c r="J126" s="147">
        <v>8.9999999999999998E-4</v>
      </c>
      <c r="K126" s="147">
        <v>0.9516</v>
      </c>
      <c r="L126" s="229" t="str">
        <f t="shared" si="3"/>
        <v>C</v>
      </c>
    </row>
    <row r="127" spans="2:12" ht="24" customHeight="1" x14ac:dyDescent="0.2">
      <c r="B127" s="350" t="s">
        <v>1490</v>
      </c>
      <c r="C127" s="137" t="s">
        <v>1313</v>
      </c>
      <c r="D127" s="137" t="s">
        <v>1491</v>
      </c>
      <c r="E127" s="137" t="s">
        <v>887</v>
      </c>
      <c r="F127" s="138" t="s">
        <v>1315</v>
      </c>
      <c r="G127" s="235" t="s">
        <v>2514</v>
      </c>
      <c r="H127" s="235" t="s">
        <v>2667</v>
      </c>
      <c r="I127" s="150">
        <f t="shared" si="2"/>
        <v>516.27</v>
      </c>
      <c r="J127" s="147">
        <v>8.9999999999999998E-4</v>
      </c>
      <c r="K127" s="147">
        <v>0.95250000000000001</v>
      </c>
      <c r="L127" s="229" t="str">
        <f t="shared" si="3"/>
        <v>C</v>
      </c>
    </row>
    <row r="128" spans="2:12" ht="24" customHeight="1" x14ac:dyDescent="0.2">
      <c r="B128" s="350" t="s">
        <v>1431</v>
      </c>
      <c r="C128" s="137" t="s">
        <v>618</v>
      </c>
      <c r="D128" s="137" t="s">
        <v>1432</v>
      </c>
      <c r="E128" s="137" t="s">
        <v>887</v>
      </c>
      <c r="F128" s="138" t="s">
        <v>67</v>
      </c>
      <c r="G128" s="235" t="s">
        <v>2453</v>
      </c>
      <c r="H128" s="235" t="s">
        <v>2668</v>
      </c>
      <c r="I128" s="150">
        <f t="shared" si="2"/>
        <v>499.21</v>
      </c>
      <c r="J128" s="147">
        <v>8.9999999999999998E-4</v>
      </c>
      <c r="K128" s="147">
        <v>0.95340000000000003</v>
      </c>
      <c r="L128" s="229" t="str">
        <f t="shared" si="3"/>
        <v>C</v>
      </c>
    </row>
    <row r="129" spans="2:12" ht="24" customHeight="1" x14ac:dyDescent="0.2">
      <c r="B129" s="350" t="s">
        <v>1316</v>
      </c>
      <c r="C129" s="137" t="s">
        <v>1313</v>
      </c>
      <c r="D129" s="137" t="s">
        <v>1317</v>
      </c>
      <c r="E129" s="137" t="s">
        <v>887</v>
      </c>
      <c r="F129" s="138" t="s">
        <v>1315</v>
      </c>
      <c r="G129" s="235" t="s">
        <v>2453</v>
      </c>
      <c r="H129" s="235" t="s">
        <v>2669</v>
      </c>
      <c r="I129" s="150">
        <f t="shared" si="2"/>
        <v>495.85</v>
      </c>
      <c r="J129" s="147">
        <v>8.9999999999999998E-4</v>
      </c>
      <c r="K129" s="147">
        <v>0.95430000000000004</v>
      </c>
      <c r="L129" s="229" t="str">
        <f t="shared" si="3"/>
        <v>C</v>
      </c>
    </row>
    <row r="130" spans="2:12" ht="24" customHeight="1" x14ac:dyDescent="0.2">
      <c r="B130" s="350" t="s">
        <v>1083</v>
      </c>
      <c r="C130" s="137" t="s">
        <v>72</v>
      </c>
      <c r="D130" s="137" t="s">
        <v>1084</v>
      </c>
      <c r="E130" s="137" t="s">
        <v>887</v>
      </c>
      <c r="F130" s="138" t="s">
        <v>175</v>
      </c>
      <c r="G130" s="235" t="s">
        <v>2670</v>
      </c>
      <c r="H130" s="235" t="s">
        <v>2671</v>
      </c>
      <c r="I130" s="150">
        <f t="shared" si="2"/>
        <v>486.69</v>
      </c>
      <c r="J130" s="147">
        <v>8.9999999999999998E-4</v>
      </c>
      <c r="K130" s="147">
        <v>0.95520000000000005</v>
      </c>
      <c r="L130" s="229" t="str">
        <f t="shared" si="3"/>
        <v>C</v>
      </c>
    </row>
    <row r="131" spans="2:12" ht="24" customHeight="1" x14ac:dyDescent="0.2">
      <c r="B131" s="350" t="s">
        <v>1222</v>
      </c>
      <c r="C131" s="137" t="s">
        <v>72</v>
      </c>
      <c r="D131" s="137" t="s">
        <v>1223</v>
      </c>
      <c r="E131" s="137" t="s">
        <v>887</v>
      </c>
      <c r="F131" s="138" t="s">
        <v>67</v>
      </c>
      <c r="G131" s="235" t="s">
        <v>2672</v>
      </c>
      <c r="H131" s="235" t="s">
        <v>2673</v>
      </c>
      <c r="I131" s="150">
        <f t="shared" si="2"/>
        <v>480.62</v>
      </c>
      <c r="J131" s="147">
        <v>8.9999999999999998E-4</v>
      </c>
      <c r="K131" s="147">
        <v>0.95599999999999996</v>
      </c>
      <c r="L131" s="229" t="str">
        <f t="shared" si="3"/>
        <v>C</v>
      </c>
    </row>
    <row r="132" spans="2:12" ht="24" customHeight="1" x14ac:dyDescent="0.2">
      <c r="B132" s="350" t="s">
        <v>2674</v>
      </c>
      <c r="C132" s="137" t="s">
        <v>72</v>
      </c>
      <c r="D132" s="137" t="s">
        <v>1605</v>
      </c>
      <c r="E132" s="137" t="s">
        <v>908</v>
      </c>
      <c r="F132" s="138" t="s">
        <v>866</v>
      </c>
      <c r="G132" s="235" t="s">
        <v>2675</v>
      </c>
      <c r="H132" s="235" t="s">
        <v>2676</v>
      </c>
      <c r="I132" s="150">
        <f t="shared" si="2"/>
        <v>478.24</v>
      </c>
      <c r="J132" s="147">
        <v>8.9999999999999998E-4</v>
      </c>
      <c r="K132" s="147">
        <v>0.95689999999999997</v>
      </c>
      <c r="L132" s="229" t="str">
        <f t="shared" si="3"/>
        <v>C</v>
      </c>
    </row>
    <row r="133" spans="2:12" ht="36" customHeight="1" x14ac:dyDescent="0.2">
      <c r="B133" s="350" t="s">
        <v>1013</v>
      </c>
      <c r="C133" s="137" t="s">
        <v>72</v>
      </c>
      <c r="D133" s="137" t="s">
        <v>1014</v>
      </c>
      <c r="E133" s="137" t="s">
        <v>887</v>
      </c>
      <c r="F133" s="138" t="s">
        <v>122</v>
      </c>
      <c r="G133" s="235" t="s">
        <v>2677</v>
      </c>
      <c r="H133" s="235" t="s">
        <v>2678</v>
      </c>
      <c r="I133" s="150">
        <f t="shared" si="2"/>
        <v>469.32</v>
      </c>
      <c r="J133" s="147">
        <v>8.0000000000000004E-4</v>
      </c>
      <c r="K133" s="147">
        <v>0.9577</v>
      </c>
      <c r="L133" s="229" t="str">
        <f t="shared" si="3"/>
        <v>C</v>
      </c>
    </row>
    <row r="134" spans="2:12" ht="24" customHeight="1" x14ac:dyDescent="0.2">
      <c r="B134" s="350" t="s">
        <v>965</v>
      </c>
      <c r="C134" s="137" t="s">
        <v>72</v>
      </c>
      <c r="D134" s="137" t="s">
        <v>966</v>
      </c>
      <c r="E134" s="137" t="s">
        <v>887</v>
      </c>
      <c r="F134" s="138" t="s">
        <v>175</v>
      </c>
      <c r="G134" s="235" t="s">
        <v>2679</v>
      </c>
      <c r="H134" s="235" t="s">
        <v>2680</v>
      </c>
      <c r="I134" s="150">
        <f t="shared" si="2"/>
        <v>451.17</v>
      </c>
      <c r="J134" s="147">
        <v>8.0000000000000004E-4</v>
      </c>
      <c r="K134" s="147">
        <v>0.95860000000000001</v>
      </c>
      <c r="L134" s="229" t="str">
        <f t="shared" si="3"/>
        <v>C</v>
      </c>
    </row>
    <row r="135" spans="2:12" ht="24" customHeight="1" x14ac:dyDescent="0.2">
      <c r="B135" s="350" t="s">
        <v>1435</v>
      </c>
      <c r="C135" s="137" t="s">
        <v>72</v>
      </c>
      <c r="D135" s="137" t="s">
        <v>1436</v>
      </c>
      <c r="E135" s="137" t="s">
        <v>887</v>
      </c>
      <c r="F135" s="138" t="s">
        <v>67</v>
      </c>
      <c r="G135" s="235" t="s">
        <v>2453</v>
      </c>
      <c r="H135" s="235" t="s">
        <v>2681</v>
      </c>
      <c r="I135" s="150">
        <f t="shared" si="2"/>
        <v>443.73</v>
      </c>
      <c r="J135" s="147">
        <v>8.0000000000000004E-4</v>
      </c>
      <c r="K135" s="147">
        <v>0.95940000000000003</v>
      </c>
      <c r="L135" s="229" t="str">
        <f t="shared" si="3"/>
        <v>C</v>
      </c>
    </row>
    <row r="136" spans="2:12" ht="24" customHeight="1" x14ac:dyDescent="0.2">
      <c r="B136" s="350" t="s">
        <v>2682</v>
      </c>
      <c r="C136" s="137" t="s">
        <v>72</v>
      </c>
      <c r="D136" s="137" t="s">
        <v>1606</v>
      </c>
      <c r="E136" s="137" t="s">
        <v>908</v>
      </c>
      <c r="F136" s="138" t="s">
        <v>81</v>
      </c>
      <c r="G136" s="235" t="s">
        <v>2453</v>
      </c>
      <c r="H136" s="235" t="s">
        <v>2683</v>
      </c>
      <c r="I136" s="150">
        <f t="shared" si="2"/>
        <v>432.62</v>
      </c>
      <c r="J136" s="147">
        <v>8.0000000000000004E-4</v>
      </c>
      <c r="K136" s="147">
        <v>0.96009999999999995</v>
      </c>
      <c r="L136" s="229" t="str">
        <f t="shared" si="3"/>
        <v>C</v>
      </c>
    </row>
    <row r="137" spans="2:12" ht="48" customHeight="1" x14ac:dyDescent="0.2">
      <c r="B137" s="350" t="s">
        <v>1374</v>
      </c>
      <c r="C137" s="137" t="s">
        <v>72</v>
      </c>
      <c r="D137" s="137" t="s">
        <v>1375</v>
      </c>
      <c r="E137" s="137" t="s">
        <v>887</v>
      </c>
      <c r="F137" s="138" t="s">
        <v>122</v>
      </c>
      <c r="G137" s="235" t="s">
        <v>2684</v>
      </c>
      <c r="H137" s="235" t="s">
        <v>2685</v>
      </c>
      <c r="I137" s="150">
        <f t="shared" si="2"/>
        <v>425.76</v>
      </c>
      <c r="J137" s="147">
        <v>8.0000000000000004E-4</v>
      </c>
      <c r="K137" s="147">
        <v>0.96089999999999998</v>
      </c>
      <c r="L137" s="229" t="str">
        <f t="shared" si="3"/>
        <v>C</v>
      </c>
    </row>
    <row r="138" spans="2:12" ht="36" customHeight="1" x14ac:dyDescent="0.2">
      <c r="B138" s="350" t="s">
        <v>1063</v>
      </c>
      <c r="C138" s="137" t="s">
        <v>72</v>
      </c>
      <c r="D138" s="137" t="s">
        <v>1064</v>
      </c>
      <c r="E138" s="137" t="s">
        <v>908</v>
      </c>
      <c r="F138" s="138" t="s">
        <v>67</v>
      </c>
      <c r="G138" s="235" t="s">
        <v>2686</v>
      </c>
      <c r="H138" s="235" t="s">
        <v>2581</v>
      </c>
      <c r="I138" s="150">
        <f t="shared" si="2"/>
        <v>422.77</v>
      </c>
      <c r="J138" s="147">
        <v>8.0000000000000004E-4</v>
      </c>
      <c r="K138" s="147">
        <v>0.9617</v>
      </c>
      <c r="L138" s="229" t="str">
        <f t="shared" si="3"/>
        <v>C</v>
      </c>
    </row>
    <row r="139" spans="2:12" ht="24" customHeight="1" x14ac:dyDescent="0.2">
      <c r="B139" s="350" t="s">
        <v>2687</v>
      </c>
      <c r="C139" s="137" t="s">
        <v>72</v>
      </c>
      <c r="D139" s="137" t="s">
        <v>1607</v>
      </c>
      <c r="E139" s="137" t="s">
        <v>1560</v>
      </c>
      <c r="F139" s="138" t="s">
        <v>866</v>
      </c>
      <c r="G139" s="235" t="s">
        <v>2688</v>
      </c>
      <c r="H139" s="235" t="s">
        <v>2689</v>
      </c>
      <c r="I139" s="150">
        <f t="shared" si="2"/>
        <v>421.15</v>
      </c>
      <c r="J139" s="147">
        <v>8.0000000000000004E-4</v>
      </c>
      <c r="K139" s="147">
        <v>0.96240000000000003</v>
      </c>
      <c r="L139" s="229" t="str">
        <f t="shared" si="3"/>
        <v>C</v>
      </c>
    </row>
    <row r="140" spans="2:12" ht="24" customHeight="1" x14ac:dyDescent="0.2">
      <c r="B140" s="350" t="s">
        <v>1164</v>
      </c>
      <c r="C140" s="137" t="s">
        <v>72</v>
      </c>
      <c r="D140" s="137" t="s">
        <v>1165</v>
      </c>
      <c r="E140" s="137" t="s">
        <v>887</v>
      </c>
      <c r="F140" s="138" t="s">
        <v>122</v>
      </c>
      <c r="G140" s="235" t="s">
        <v>2690</v>
      </c>
      <c r="H140" s="235" t="s">
        <v>2691</v>
      </c>
      <c r="I140" s="150">
        <f t="shared" si="2"/>
        <v>419.66</v>
      </c>
      <c r="J140" s="147">
        <v>8.0000000000000004E-4</v>
      </c>
      <c r="K140" s="147">
        <v>0.96319999999999995</v>
      </c>
      <c r="L140" s="229" t="str">
        <f t="shared" si="3"/>
        <v>C</v>
      </c>
    </row>
    <row r="141" spans="2:12" ht="24" customHeight="1" x14ac:dyDescent="0.2">
      <c r="B141" s="350" t="s">
        <v>1132</v>
      </c>
      <c r="C141" s="137" t="s">
        <v>72</v>
      </c>
      <c r="D141" s="137" t="s">
        <v>1133</v>
      </c>
      <c r="E141" s="137" t="s">
        <v>887</v>
      </c>
      <c r="F141" s="138" t="s">
        <v>934</v>
      </c>
      <c r="G141" s="235" t="s">
        <v>2692</v>
      </c>
      <c r="H141" s="235" t="s">
        <v>2693</v>
      </c>
      <c r="I141" s="150">
        <f t="shared" ref="I141:I204" si="4">ROUND(H141*G141,2)</f>
        <v>411.31</v>
      </c>
      <c r="J141" s="147">
        <v>6.9999999999999999E-4</v>
      </c>
      <c r="K141" s="147">
        <v>0.96389999999999998</v>
      </c>
      <c r="L141" s="229" t="str">
        <f t="shared" si="3"/>
        <v>C</v>
      </c>
    </row>
    <row r="142" spans="2:12" ht="24" customHeight="1" x14ac:dyDescent="0.2">
      <c r="B142" s="350" t="s">
        <v>2694</v>
      </c>
      <c r="C142" s="137" t="s">
        <v>72</v>
      </c>
      <c r="D142" s="137" t="s">
        <v>1608</v>
      </c>
      <c r="E142" s="137" t="s">
        <v>908</v>
      </c>
      <c r="F142" s="138" t="s">
        <v>866</v>
      </c>
      <c r="G142" s="235" t="s">
        <v>2695</v>
      </c>
      <c r="H142" s="235" t="s">
        <v>2696</v>
      </c>
      <c r="I142" s="150">
        <f t="shared" si="4"/>
        <v>407.15</v>
      </c>
      <c r="J142" s="147">
        <v>6.9999999999999999E-4</v>
      </c>
      <c r="K142" s="147">
        <v>0.9647</v>
      </c>
      <c r="L142" s="229" t="str">
        <f t="shared" ref="L142:L205" si="5">IF(K142&gt;=95%,"C",IF(K142&lt;80%,"A","B"))</f>
        <v>C</v>
      </c>
    </row>
    <row r="143" spans="2:12" ht="24" customHeight="1" x14ac:dyDescent="0.2">
      <c r="B143" s="350" t="s">
        <v>1323</v>
      </c>
      <c r="C143" s="137" t="s">
        <v>72</v>
      </c>
      <c r="D143" s="137" t="s">
        <v>1324</v>
      </c>
      <c r="E143" s="137" t="s">
        <v>887</v>
      </c>
      <c r="F143" s="138" t="s">
        <v>122</v>
      </c>
      <c r="G143" s="235" t="s">
        <v>2697</v>
      </c>
      <c r="H143" s="235" t="s">
        <v>2698</v>
      </c>
      <c r="I143" s="150">
        <f t="shared" si="4"/>
        <v>406.91</v>
      </c>
      <c r="J143" s="147">
        <v>6.9999999999999999E-4</v>
      </c>
      <c r="K143" s="147">
        <v>0.96540000000000004</v>
      </c>
      <c r="L143" s="229" t="str">
        <f t="shared" si="5"/>
        <v>C</v>
      </c>
    </row>
    <row r="144" spans="2:12" ht="24" customHeight="1" x14ac:dyDescent="0.2">
      <c r="B144" s="350" t="s">
        <v>2699</v>
      </c>
      <c r="C144" s="137" t="s">
        <v>72</v>
      </c>
      <c r="D144" s="137" t="s">
        <v>1609</v>
      </c>
      <c r="E144" s="137" t="s">
        <v>887</v>
      </c>
      <c r="F144" s="138" t="s">
        <v>67</v>
      </c>
      <c r="G144" s="235" t="s">
        <v>2700</v>
      </c>
      <c r="H144" s="235" t="s">
        <v>2701</v>
      </c>
      <c r="I144" s="150">
        <f t="shared" si="4"/>
        <v>403.84</v>
      </c>
      <c r="J144" s="147">
        <v>6.9999999999999999E-4</v>
      </c>
      <c r="K144" s="147">
        <v>0.96609999999999996</v>
      </c>
      <c r="L144" s="229" t="str">
        <f t="shared" si="5"/>
        <v>C</v>
      </c>
    </row>
    <row r="145" spans="2:12" ht="24" customHeight="1" x14ac:dyDescent="0.2">
      <c r="B145" s="350" t="s">
        <v>2702</v>
      </c>
      <c r="C145" s="137" t="s">
        <v>72</v>
      </c>
      <c r="D145" s="137" t="s">
        <v>1610</v>
      </c>
      <c r="E145" s="137" t="s">
        <v>887</v>
      </c>
      <c r="F145" s="138" t="s">
        <v>1611</v>
      </c>
      <c r="G145" s="235" t="s">
        <v>2703</v>
      </c>
      <c r="H145" s="235" t="s">
        <v>2704</v>
      </c>
      <c r="I145" s="150">
        <f t="shared" si="4"/>
        <v>401.25</v>
      </c>
      <c r="J145" s="147">
        <v>6.9999999999999999E-4</v>
      </c>
      <c r="K145" s="147">
        <v>0.96679999999999999</v>
      </c>
      <c r="L145" s="229" t="str">
        <f t="shared" si="5"/>
        <v>C</v>
      </c>
    </row>
    <row r="146" spans="2:12" ht="24" customHeight="1" x14ac:dyDescent="0.2">
      <c r="B146" s="350" t="s">
        <v>2705</v>
      </c>
      <c r="C146" s="137" t="s">
        <v>72</v>
      </c>
      <c r="D146" s="137" t="s">
        <v>1612</v>
      </c>
      <c r="E146" s="137" t="s">
        <v>887</v>
      </c>
      <c r="F146" s="138" t="s">
        <v>67</v>
      </c>
      <c r="G146" s="235" t="s">
        <v>2597</v>
      </c>
      <c r="H146" s="235" t="s">
        <v>2706</v>
      </c>
      <c r="I146" s="150">
        <f t="shared" si="4"/>
        <v>391.19</v>
      </c>
      <c r="J146" s="147">
        <v>6.9999999999999999E-4</v>
      </c>
      <c r="K146" s="147">
        <v>0.96750000000000003</v>
      </c>
      <c r="L146" s="229" t="str">
        <f t="shared" si="5"/>
        <v>C</v>
      </c>
    </row>
    <row r="147" spans="2:12" ht="36" customHeight="1" x14ac:dyDescent="0.2">
      <c r="B147" s="350" t="s">
        <v>1509</v>
      </c>
      <c r="C147" s="137" t="s">
        <v>1510</v>
      </c>
      <c r="D147" s="137" t="s">
        <v>1511</v>
      </c>
      <c r="E147" s="137" t="s">
        <v>887</v>
      </c>
      <c r="F147" s="138" t="s">
        <v>807</v>
      </c>
      <c r="G147" s="235" t="s">
        <v>2514</v>
      </c>
      <c r="H147" s="235" t="s">
        <v>2707</v>
      </c>
      <c r="I147" s="150">
        <f t="shared" si="4"/>
        <v>388.37</v>
      </c>
      <c r="J147" s="147">
        <v>6.9999999999999999E-4</v>
      </c>
      <c r="K147" s="147">
        <v>0.96819999999999995</v>
      </c>
      <c r="L147" s="229" t="str">
        <f t="shared" si="5"/>
        <v>C</v>
      </c>
    </row>
    <row r="148" spans="2:12" ht="24" customHeight="1" x14ac:dyDescent="0.2">
      <c r="B148" s="350" t="s">
        <v>1337</v>
      </c>
      <c r="C148" s="137" t="s">
        <v>72</v>
      </c>
      <c r="D148" s="137" t="s">
        <v>1338</v>
      </c>
      <c r="E148" s="137" t="s">
        <v>887</v>
      </c>
      <c r="F148" s="138" t="s">
        <v>175</v>
      </c>
      <c r="G148" s="235" t="s">
        <v>2708</v>
      </c>
      <c r="H148" s="235" t="s">
        <v>2709</v>
      </c>
      <c r="I148" s="150">
        <f t="shared" si="4"/>
        <v>386.31</v>
      </c>
      <c r="J148" s="147">
        <v>6.9999999999999999E-4</v>
      </c>
      <c r="K148" s="147">
        <v>0.96889999999999998</v>
      </c>
      <c r="L148" s="229" t="str">
        <f t="shared" si="5"/>
        <v>C</v>
      </c>
    </row>
    <row r="149" spans="2:12" ht="24" customHeight="1" x14ac:dyDescent="0.2">
      <c r="B149" s="350" t="s">
        <v>1479</v>
      </c>
      <c r="C149" s="137" t="s">
        <v>59</v>
      </c>
      <c r="D149" s="137" t="s">
        <v>1480</v>
      </c>
      <c r="E149" s="137" t="s">
        <v>887</v>
      </c>
      <c r="F149" s="138" t="s">
        <v>67</v>
      </c>
      <c r="G149" s="235" t="s">
        <v>2514</v>
      </c>
      <c r="H149" s="235" t="s">
        <v>2710</v>
      </c>
      <c r="I149" s="150">
        <f t="shared" si="4"/>
        <v>374.2</v>
      </c>
      <c r="J149" s="147">
        <v>6.9999999999999999E-4</v>
      </c>
      <c r="K149" s="147">
        <v>0.96960000000000002</v>
      </c>
      <c r="L149" s="229" t="str">
        <f t="shared" si="5"/>
        <v>C</v>
      </c>
    </row>
    <row r="150" spans="2:12" ht="36" customHeight="1" x14ac:dyDescent="0.2">
      <c r="B150" s="350" t="s">
        <v>2711</v>
      </c>
      <c r="C150" s="137" t="s">
        <v>72</v>
      </c>
      <c r="D150" s="137" t="s">
        <v>1613</v>
      </c>
      <c r="E150" s="137" t="s">
        <v>908</v>
      </c>
      <c r="F150" s="138" t="s">
        <v>67</v>
      </c>
      <c r="G150" s="235" t="s">
        <v>2712</v>
      </c>
      <c r="H150" s="235" t="s">
        <v>2713</v>
      </c>
      <c r="I150" s="150">
        <f t="shared" si="4"/>
        <v>363.74</v>
      </c>
      <c r="J150" s="147">
        <v>6.9999999999999999E-4</v>
      </c>
      <c r="K150" s="147">
        <v>0.97030000000000005</v>
      </c>
      <c r="L150" s="229" t="str">
        <f t="shared" si="5"/>
        <v>C</v>
      </c>
    </row>
    <row r="151" spans="2:12" ht="24" customHeight="1" x14ac:dyDescent="0.2">
      <c r="B151" s="350" t="s">
        <v>2714</v>
      </c>
      <c r="C151" s="137" t="s">
        <v>72</v>
      </c>
      <c r="D151" s="137" t="s">
        <v>1614</v>
      </c>
      <c r="E151" s="137" t="s">
        <v>887</v>
      </c>
      <c r="F151" s="138" t="s">
        <v>67</v>
      </c>
      <c r="G151" s="235" t="s">
        <v>2715</v>
      </c>
      <c r="H151" s="235" t="s">
        <v>2716</v>
      </c>
      <c r="I151" s="150">
        <f t="shared" si="4"/>
        <v>363.49</v>
      </c>
      <c r="J151" s="147">
        <v>6.9999999999999999E-4</v>
      </c>
      <c r="K151" s="147">
        <v>0.97089999999999999</v>
      </c>
      <c r="L151" s="229" t="str">
        <f t="shared" si="5"/>
        <v>C</v>
      </c>
    </row>
    <row r="152" spans="2:12" ht="24" customHeight="1" x14ac:dyDescent="0.2">
      <c r="B152" s="350" t="s">
        <v>2717</v>
      </c>
      <c r="C152" s="137" t="s">
        <v>72</v>
      </c>
      <c r="D152" s="137" t="s">
        <v>1615</v>
      </c>
      <c r="E152" s="137" t="s">
        <v>908</v>
      </c>
      <c r="F152" s="138" t="s">
        <v>866</v>
      </c>
      <c r="G152" s="235" t="s">
        <v>2601</v>
      </c>
      <c r="H152" s="235" t="s">
        <v>2718</v>
      </c>
      <c r="I152" s="150">
        <f t="shared" si="4"/>
        <v>351.73</v>
      </c>
      <c r="J152" s="147">
        <v>5.9999999999999995E-4</v>
      </c>
      <c r="K152" s="147">
        <v>0.97160000000000002</v>
      </c>
      <c r="L152" s="229" t="str">
        <f t="shared" si="5"/>
        <v>C</v>
      </c>
    </row>
    <row r="153" spans="2:12" ht="24" customHeight="1" x14ac:dyDescent="0.2">
      <c r="B153" s="350" t="s">
        <v>2719</v>
      </c>
      <c r="C153" s="137" t="s">
        <v>72</v>
      </c>
      <c r="D153" s="137" t="s">
        <v>1616</v>
      </c>
      <c r="E153" s="137" t="s">
        <v>1560</v>
      </c>
      <c r="F153" s="138" t="s">
        <v>866</v>
      </c>
      <c r="G153" s="235" t="s">
        <v>2720</v>
      </c>
      <c r="H153" s="235" t="s">
        <v>2721</v>
      </c>
      <c r="I153" s="150">
        <f t="shared" si="4"/>
        <v>350.02</v>
      </c>
      <c r="J153" s="147">
        <v>5.9999999999999995E-4</v>
      </c>
      <c r="K153" s="147">
        <v>0.97219999999999995</v>
      </c>
      <c r="L153" s="229" t="str">
        <f t="shared" si="5"/>
        <v>C</v>
      </c>
    </row>
    <row r="154" spans="2:12" ht="60" customHeight="1" x14ac:dyDescent="0.2">
      <c r="B154" s="350" t="s">
        <v>1303</v>
      </c>
      <c r="C154" s="137" t="s">
        <v>1299</v>
      </c>
      <c r="D154" s="137" t="s">
        <v>1304</v>
      </c>
      <c r="E154" s="137" t="s">
        <v>887</v>
      </c>
      <c r="F154" s="138" t="s">
        <v>807</v>
      </c>
      <c r="G154" s="235" t="s">
        <v>2453</v>
      </c>
      <c r="H154" s="235" t="s">
        <v>2722</v>
      </c>
      <c r="I154" s="150">
        <f t="shared" si="4"/>
        <v>339.69</v>
      </c>
      <c r="J154" s="147">
        <v>5.9999999999999995E-4</v>
      </c>
      <c r="K154" s="147">
        <v>0.9728</v>
      </c>
      <c r="L154" s="229" t="str">
        <f t="shared" si="5"/>
        <v>C</v>
      </c>
    </row>
    <row r="155" spans="2:12" ht="24" customHeight="1" x14ac:dyDescent="0.2">
      <c r="B155" s="350" t="s">
        <v>2723</v>
      </c>
      <c r="C155" s="137" t="s">
        <v>72</v>
      </c>
      <c r="D155" s="137" t="s">
        <v>1617</v>
      </c>
      <c r="E155" s="137" t="s">
        <v>887</v>
      </c>
      <c r="F155" s="138" t="s">
        <v>67</v>
      </c>
      <c r="G155" s="235" t="s">
        <v>2724</v>
      </c>
      <c r="H155" s="235" t="s">
        <v>2725</v>
      </c>
      <c r="I155" s="150">
        <f t="shared" si="4"/>
        <v>316.95</v>
      </c>
      <c r="J155" s="147">
        <v>5.9999999999999995E-4</v>
      </c>
      <c r="K155" s="147">
        <v>0.97340000000000004</v>
      </c>
      <c r="L155" s="229" t="str">
        <f t="shared" si="5"/>
        <v>C</v>
      </c>
    </row>
    <row r="156" spans="2:12" ht="24" customHeight="1" x14ac:dyDescent="0.2">
      <c r="B156" s="350" t="s">
        <v>1278</v>
      </c>
      <c r="C156" s="137" t="s">
        <v>72</v>
      </c>
      <c r="D156" s="137" t="s">
        <v>1279</v>
      </c>
      <c r="E156" s="137" t="s">
        <v>887</v>
      </c>
      <c r="F156" s="138" t="s">
        <v>67</v>
      </c>
      <c r="G156" s="235" t="s">
        <v>2726</v>
      </c>
      <c r="H156" s="235" t="s">
        <v>2727</v>
      </c>
      <c r="I156" s="150">
        <f t="shared" si="4"/>
        <v>305.51</v>
      </c>
      <c r="J156" s="147">
        <v>5.9999999999999995E-4</v>
      </c>
      <c r="K156" s="147">
        <v>0.97389999999999999</v>
      </c>
      <c r="L156" s="229" t="str">
        <f t="shared" si="5"/>
        <v>C</v>
      </c>
    </row>
    <row r="157" spans="2:12" ht="24" customHeight="1" x14ac:dyDescent="0.2">
      <c r="B157" s="350" t="s">
        <v>1463</v>
      </c>
      <c r="C157" s="137" t="s">
        <v>72</v>
      </c>
      <c r="D157" s="137" t="s">
        <v>1464</v>
      </c>
      <c r="E157" s="137" t="s">
        <v>887</v>
      </c>
      <c r="F157" s="138" t="s">
        <v>67</v>
      </c>
      <c r="G157" s="235" t="s">
        <v>2514</v>
      </c>
      <c r="H157" s="235" t="s">
        <v>2728</v>
      </c>
      <c r="I157" s="150">
        <f t="shared" si="4"/>
        <v>303.13</v>
      </c>
      <c r="J157" s="147">
        <v>5.0000000000000001E-4</v>
      </c>
      <c r="K157" s="147">
        <v>0.97450000000000003</v>
      </c>
      <c r="L157" s="229" t="str">
        <f t="shared" si="5"/>
        <v>C</v>
      </c>
    </row>
    <row r="158" spans="2:12" ht="24" customHeight="1" x14ac:dyDescent="0.2">
      <c r="B158" s="350" t="s">
        <v>1502</v>
      </c>
      <c r="C158" s="137" t="s">
        <v>1360</v>
      </c>
      <c r="D158" s="137" t="s">
        <v>1503</v>
      </c>
      <c r="E158" s="137" t="s">
        <v>887</v>
      </c>
      <c r="F158" s="138" t="s">
        <v>67</v>
      </c>
      <c r="G158" s="235" t="s">
        <v>2498</v>
      </c>
      <c r="H158" s="235" t="s">
        <v>2729</v>
      </c>
      <c r="I158" s="150">
        <f t="shared" si="4"/>
        <v>294.97000000000003</v>
      </c>
      <c r="J158" s="147">
        <v>5.0000000000000001E-4</v>
      </c>
      <c r="K158" s="147">
        <v>0.97499999999999998</v>
      </c>
      <c r="L158" s="229" t="str">
        <f t="shared" si="5"/>
        <v>C</v>
      </c>
    </row>
    <row r="159" spans="2:12" ht="24" customHeight="1" x14ac:dyDescent="0.2">
      <c r="B159" s="350" t="s">
        <v>1152</v>
      </c>
      <c r="C159" s="137" t="s">
        <v>72</v>
      </c>
      <c r="D159" s="137" t="s">
        <v>1153</v>
      </c>
      <c r="E159" s="137" t="s">
        <v>887</v>
      </c>
      <c r="F159" s="138" t="s">
        <v>122</v>
      </c>
      <c r="G159" s="235" t="s">
        <v>2730</v>
      </c>
      <c r="H159" s="235" t="s">
        <v>2731</v>
      </c>
      <c r="I159" s="150">
        <f t="shared" si="4"/>
        <v>278.44</v>
      </c>
      <c r="J159" s="147">
        <v>5.0000000000000001E-4</v>
      </c>
      <c r="K159" s="147">
        <v>0.97550000000000003</v>
      </c>
      <c r="L159" s="229" t="str">
        <f t="shared" si="5"/>
        <v>C</v>
      </c>
    </row>
    <row r="160" spans="2:12" ht="24" customHeight="1" x14ac:dyDescent="0.2">
      <c r="B160" s="350" t="s">
        <v>1150</v>
      </c>
      <c r="C160" s="137" t="s">
        <v>72</v>
      </c>
      <c r="D160" s="137" t="s">
        <v>1151</v>
      </c>
      <c r="E160" s="137" t="s">
        <v>887</v>
      </c>
      <c r="F160" s="138" t="s">
        <v>122</v>
      </c>
      <c r="G160" s="235" t="s">
        <v>2732</v>
      </c>
      <c r="H160" s="235" t="s">
        <v>2733</v>
      </c>
      <c r="I160" s="150">
        <f t="shared" si="4"/>
        <v>275.06</v>
      </c>
      <c r="J160" s="147">
        <v>5.0000000000000001E-4</v>
      </c>
      <c r="K160" s="147">
        <v>0.97599999999999998</v>
      </c>
      <c r="L160" s="229" t="str">
        <f t="shared" si="5"/>
        <v>C</v>
      </c>
    </row>
    <row r="161" spans="2:12" ht="24" customHeight="1" x14ac:dyDescent="0.2">
      <c r="B161" s="350" t="s">
        <v>2734</v>
      </c>
      <c r="C161" s="137" t="s">
        <v>72</v>
      </c>
      <c r="D161" s="137" t="s">
        <v>1618</v>
      </c>
      <c r="E161" s="137" t="s">
        <v>887</v>
      </c>
      <c r="F161" s="138" t="s">
        <v>67</v>
      </c>
      <c r="G161" s="235" t="s">
        <v>2512</v>
      </c>
      <c r="H161" s="235" t="s">
        <v>2735</v>
      </c>
      <c r="I161" s="150">
        <f t="shared" si="4"/>
        <v>274.18</v>
      </c>
      <c r="J161" s="147">
        <v>5.0000000000000001E-4</v>
      </c>
      <c r="K161" s="147">
        <v>0.97650000000000003</v>
      </c>
      <c r="L161" s="229" t="str">
        <f t="shared" si="5"/>
        <v>C</v>
      </c>
    </row>
    <row r="162" spans="2:12" ht="24" customHeight="1" x14ac:dyDescent="0.2">
      <c r="B162" s="350" t="s">
        <v>1238</v>
      </c>
      <c r="C162" s="137" t="s">
        <v>72</v>
      </c>
      <c r="D162" s="137" t="s">
        <v>1239</v>
      </c>
      <c r="E162" s="137" t="s">
        <v>887</v>
      </c>
      <c r="F162" s="138" t="s">
        <v>67</v>
      </c>
      <c r="G162" s="235" t="s">
        <v>2453</v>
      </c>
      <c r="H162" s="235" t="s">
        <v>2736</v>
      </c>
      <c r="I162" s="150">
        <f t="shared" si="4"/>
        <v>255</v>
      </c>
      <c r="J162" s="147">
        <v>5.0000000000000001E-4</v>
      </c>
      <c r="K162" s="147">
        <v>0.97689999999999999</v>
      </c>
      <c r="L162" s="229" t="str">
        <f t="shared" si="5"/>
        <v>C</v>
      </c>
    </row>
    <row r="163" spans="2:12" ht="24" customHeight="1" x14ac:dyDescent="0.2">
      <c r="B163" s="350" t="s">
        <v>1409</v>
      </c>
      <c r="C163" s="137" t="s">
        <v>72</v>
      </c>
      <c r="D163" s="137" t="s">
        <v>1410</v>
      </c>
      <c r="E163" s="137" t="s">
        <v>887</v>
      </c>
      <c r="F163" s="138" t="s">
        <v>67</v>
      </c>
      <c r="G163" s="235" t="s">
        <v>2737</v>
      </c>
      <c r="H163" s="235" t="s">
        <v>2738</v>
      </c>
      <c r="I163" s="150">
        <f t="shared" si="4"/>
        <v>254.14</v>
      </c>
      <c r="J163" s="147">
        <v>5.0000000000000001E-4</v>
      </c>
      <c r="K163" s="147">
        <v>0.97740000000000005</v>
      </c>
      <c r="L163" s="229" t="str">
        <f t="shared" si="5"/>
        <v>C</v>
      </c>
    </row>
    <row r="164" spans="2:12" ht="24" customHeight="1" x14ac:dyDescent="0.2">
      <c r="B164" s="350" t="s">
        <v>1325</v>
      </c>
      <c r="C164" s="137" t="s">
        <v>72</v>
      </c>
      <c r="D164" s="137" t="s">
        <v>1326</v>
      </c>
      <c r="E164" s="137" t="s">
        <v>887</v>
      </c>
      <c r="F164" s="138" t="s">
        <v>67</v>
      </c>
      <c r="G164" s="235" t="s">
        <v>2559</v>
      </c>
      <c r="H164" s="235" t="s">
        <v>2739</v>
      </c>
      <c r="I164" s="150">
        <f t="shared" si="4"/>
        <v>253.84</v>
      </c>
      <c r="J164" s="147">
        <v>5.0000000000000001E-4</v>
      </c>
      <c r="K164" s="147">
        <v>0.97789999999999999</v>
      </c>
      <c r="L164" s="229" t="str">
        <f t="shared" si="5"/>
        <v>C</v>
      </c>
    </row>
    <row r="165" spans="2:12" ht="24" customHeight="1" x14ac:dyDescent="0.2">
      <c r="B165" s="350" t="s">
        <v>1405</v>
      </c>
      <c r="C165" s="137" t="s">
        <v>72</v>
      </c>
      <c r="D165" s="137" t="s">
        <v>1406</v>
      </c>
      <c r="E165" s="137" t="s">
        <v>887</v>
      </c>
      <c r="F165" s="138" t="s">
        <v>67</v>
      </c>
      <c r="G165" s="235" t="s">
        <v>2498</v>
      </c>
      <c r="H165" s="235" t="s">
        <v>2740</v>
      </c>
      <c r="I165" s="150">
        <f t="shared" si="4"/>
        <v>253.08</v>
      </c>
      <c r="J165" s="147">
        <v>5.0000000000000001E-4</v>
      </c>
      <c r="K165" s="147">
        <v>0.97829999999999995</v>
      </c>
      <c r="L165" s="229" t="str">
        <f t="shared" si="5"/>
        <v>C</v>
      </c>
    </row>
    <row r="166" spans="2:12" ht="48" customHeight="1" x14ac:dyDescent="0.2">
      <c r="B166" s="350" t="s">
        <v>999</v>
      </c>
      <c r="C166" s="137" t="s">
        <v>72</v>
      </c>
      <c r="D166" s="137" t="s">
        <v>1000</v>
      </c>
      <c r="E166" s="137" t="s">
        <v>908</v>
      </c>
      <c r="F166" s="138" t="s">
        <v>81</v>
      </c>
      <c r="G166" s="235" t="s">
        <v>2741</v>
      </c>
      <c r="H166" s="235" t="s">
        <v>2742</v>
      </c>
      <c r="I166" s="150">
        <f t="shared" si="4"/>
        <v>252.79</v>
      </c>
      <c r="J166" s="147">
        <v>5.0000000000000001E-4</v>
      </c>
      <c r="K166" s="147">
        <v>0.9788</v>
      </c>
      <c r="L166" s="229" t="str">
        <f t="shared" si="5"/>
        <v>C</v>
      </c>
    </row>
    <row r="167" spans="2:12" ht="24" customHeight="1" x14ac:dyDescent="0.2">
      <c r="B167" s="350" t="s">
        <v>928</v>
      </c>
      <c r="C167" s="137" t="s">
        <v>72</v>
      </c>
      <c r="D167" s="137" t="s">
        <v>929</v>
      </c>
      <c r="E167" s="137" t="s">
        <v>887</v>
      </c>
      <c r="F167" s="138" t="s">
        <v>175</v>
      </c>
      <c r="G167" s="235" t="s">
        <v>2743</v>
      </c>
      <c r="H167" s="235" t="s">
        <v>2744</v>
      </c>
      <c r="I167" s="150">
        <f t="shared" si="4"/>
        <v>251.83</v>
      </c>
      <c r="J167" s="147">
        <v>5.0000000000000001E-4</v>
      </c>
      <c r="K167" s="147">
        <v>0.97919999999999996</v>
      </c>
      <c r="L167" s="229" t="str">
        <f t="shared" si="5"/>
        <v>C</v>
      </c>
    </row>
    <row r="168" spans="2:12" ht="24" customHeight="1" x14ac:dyDescent="0.2">
      <c r="B168" s="350" t="s">
        <v>1059</v>
      </c>
      <c r="C168" s="137" t="s">
        <v>72</v>
      </c>
      <c r="D168" s="137" t="s">
        <v>1060</v>
      </c>
      <c r="E168" s="137" t="s">
        <v>887</v>
      </c>
      <c r="F168" s="138" t="s">
        <v>1012</v>
      </c>
      <c r="G168" s="235" t="s">
        <v>2745</v>
      </c>
      <c r="H168" s="235" t="s">
        <v>2746</v>
      </c>
      <c r="I168" s="150">
        <f t="shared" si="4"/>
        <v>245.27</v>
      </c>
      <c r="J168" s="147">
        <v>4.0000000000000002E-4</v>
      </c>
      <c r="K168" s="147">
        <v>0.97970000000000002</v>
      </c>
      <c r="L168" s="229" t="str">
        <f t="shared" si="5"/>
        <v>C</v>
      </c>
    </row>
    <row r="169" spans="2:12" ht="24" customHeight="1" x14ac:dyDescent="0.2">
      <c r="B169" s="350" t="s">
        <v>2747</v>
      </c>
      <c r="C169" s="137" t="s">
        <v>72</v>
      </c>
      <c r="D169" s="137" t="s">
        <v>1619</v>
      </c>
      <c r="E169" s="137" t="s">
        <v>887</v>
      </c>
      <c r="F169" s="138" t="s">
        <v>97</v>
      </c>
      <c r="G169" s="235" t="s">
        <v>2748</v>
      </c>
      <c r="H169" s="235" t="s">
        <v>2749</v>
      </c>
      <c r="I169" s="150">
        <f t="shared" si="4"/>
        <v>242.22</v>
      </c>
      <c r="J169" s="147">
        <v>4.0000000000000002E-4</v>
      </c>
      <c r="K169" s="147">
        <v>0.98009999999999997</v>
      </c>
      <c r="L169" s="229" t="str">
        <f t="shared" si="5"/>
        <v>C</v>
      </c>
    </row>
    <row r="170" spans="2:12" ht="24" customHeight="1" x14ac:dyDescent="0.2">
      <c r="B170" s="350" t="s">
        <v>1359</v>
      </c>
      <c r="C170" s="137" t="s">
        <v>1360</v>
      </c>
      <c r="D170" s="137" t="s">
        <v>1361</v>
      </c>
      <c r="E170" s="137" t="s">
        <v>887</v>
      </c>
      <c r="F170" s="138" t="s">
        <v>122</v>
      </c>
      <c r="G170" s="235" t="s">
        <v>2750</v>
      </c>
      <c r="H170" s="235" t="s">
        <v>2751</v>
      </c>
      <c r="I170" s="150">
        <f t="shared" si="4"/>
        <v>238.37</v>
      </c>
      <c r="J170" s="147">
        <v>4.0000000000000002E-4</v>
      </c>
      <c r="K170" s="147">
        <v>0.98050000000000004</v>
      </c>
      <c r="L170" s="229" t="str">
        <f t="shared" si="5"/>
        <v>C</v>
      </c>
    </row>
    <row r="171" spans="2:12" ht="24" customHeight="1" x14ac:dyDescent="0.2">
      <c r="B171" s="350" t="s">
        <v>1160</v>
      </c>
      <c r="C171" s="137" t="s">
        <v>72</v>
      </c>
      <c r="D171" s="137" t="s">
        <v>1161</v>
      </c>
      <c r="E171" s="137" t="s">
        <v>887</v>
      </c>
      <c r="F171" s="138" t="s">
        <v>67</v>
      </c>
      <c r="G171" s="235" t="s">
        <v>2752</v>
      </c>
      <c r="H171" s="235" t="s">
        <v>2753</v>
      </c>
      <c r="I171" s="150">
        <f t="shared" si="4"/>
        <v>237.53</v>
      </c>
      <c r="J171" s="147">
        <v>4.0000000000000002E-4</v>
      </c>
      <c r="K171" s="147">
        <v>0.98099999999999998</v>
      </c>
      <c r="L171" s="229" t="str">
        <f t="shared" si="5"/>
        <v>C</v>
      </c>
    </row>
    <row r="172" spans="2:12" ht="24" customHeight="1" x14ac:dyDescent="0.2">
      <c r="B172" s="350" t="s">
        <v>1034</v>
      </c>
      <c r="C172" s="137" t="s">
        <v>72</v>
      </c>
      <c r="D172" s="137" t="s">
        <v>1035</v>
      </c>
      <c r="E172" s="137" t="s">
        <v>887</v>
      </c>
      <c r="F172" s="138" t="s">
        <v>1012</v>
      </c>
      <c r="G172" s="235" t="s">
        <v>2754</v>
      </c>
      <c r="H172" s="235" t="s">
        <v>2755</v>
      </c>
      <c r="I172" s="150">
        <f t="shared" si="4"/>
        <v>236.89</v>
      </c>
      <c r="J172" s="147">
        <v>4.0000000000000002E-4</v>
      </c>
      <c r="K172" s="147">
        <v>0.98140000000000005</v>
      </c>
      <c r="L172" s="229" t="str">
        <f t="shared" si="5"/>
        <v>C</v>
      </c>
    </row>
    <row r="173" spans="2:12" ht="24" customHeight="1" x14ac:dyDescent="0.2">
      <c r="B173" s="350" t="s">
        <v>1506</v>
      </c>
      <c r="C173" s="137" t="s">
        <v>1507</v>
      </c>
      <c r="D173" s="137" t="s">
        <v>1508</v>
      </c>
      <c r="E173" s="137" t="s">
        <v>887</v>
      </c>
      <c r="F173" s="138" t="s">
        <v>67</v>
      </c>
      <c r="G173" s="235" t="s">
        <v>2756</v>
      </c>
      <c r="H173" s="235" t="s">
        <v>2757</v>
      </c>
      <c r="I173" s="150">
        <f t="shared" si="4"/>
        <v>231.22</v>
      </c>
      <c r="J173" s="147">
        <v>4.0000000000000002E-4</v>
      </c>
      <c r="K173" s="147">
        <v>0.98180000000000001</v>
      </c>
      <c r="L173" s="229" t="str">
        <f t="shared" si="5"/>
        <v>C</v>
      </c>
    </row>
    <row r="174" spans="2:12" ht="24" customHeight="1" x14ac:dyDescent="0.2">
      <c r="B174" s="350" t="s">
        <v>1339</v>
      </c>
      <c r="C174" s="137" t="s">
        <v>72</v>
      </c>
      <c r="D174" s="137" t="s">
        <v>1340</v>
      </c>
      <c r="E174" s="137" t="s">
        <v>887</v>
      </c>
      <c r="F174" s="138" t="s">
        <v>1341</v>
      </c>
      <c r="G174" s="235" t="s">
        <v>2758</v>
      </c>
      <c r="H174" s="235" t="s">
        <v>2759</v>
      </c>
      <c r="I174" s="150">
        <f t="shared" si="4"/>
        <v>230.95</v>
      </c>
      <c r="J174" s="147">
        <v>4.0000000000000002E-4</v>
      </c>
      <c r="K174" s="147">
        <v>0.98219999999999996</v>
      </c>
      <c r="L174" s="229" t="str">
        <f t="shared" si="5"/>
        <v>C</v>
      </c>
    </row>
    <row r="175" spans="2:12" ht="36" customHeight="1" x14ac:dyDescent="0.2">
      <c r="B175" s="350" t="s">
        <v>1449</v>
      </c>
      <c r="C175" s="137" t="s">
        <v>72</v>
      </c>
      <c r="D175" s="137" t="s">
        <v>1450</v>
      </c>
      <c r="E175" s="137" t="s">
        <v>887</v>
      </c>
      <c r="F175" s="138" t="s">
        <v>122</v>
      </c>
      <c r="G175" s="235" t="s">
        <v>2653</v>
      </c>
      <c r="H175" s="235" t="s">
        <v>2760</v>
      </c>
      <c r="I175" s="150">
        <f t="shared" si="4"/>
        <v>228.06</v>
      </c>
      <c r="J175" s="147">
        <v>4.0000000000000002E-4</v>
      </c>
      <c r="K175" s="147">
        <v>0.98260000000000003</v>
      </c>
      <c r="L175" s="229" t="str">
        <f t="shared" si="5"/>
        <v>C</v>
      </c>
    </row>
    <row r="176" spans="2:12" ht="24" customHeight="1" x14ac:dyDescent="0.2">
      <c r="B176" s="350" t="s">
        <v>1024</v>
      </c>
      <c r="C176" s="137" t="s">
        <v>72</v>
      </c>
      <c r="D176" s="137" t="s">
        <v>1025</v>
      </c>
      <c r="E176" s="137" t="s">
        <v>887</v>
      </c>
      <c r="F176" s="138" t="s">
        <v>67</v>
      </c>
      <c r="G176" s="235" t="s">
        <v>2761</v>
      </c>
      <c r="H176" s="235" t="s">
        <v>2762</v>
      </c>
      <c r="I176" s="150">
        <f t="shared" si="4"/>
        <v>218.73</v>
      </c>
      <c r="J176" s="147">
        <v>4.0000000000000002E-4</v>
      </c>
      <c r="K176" s="147">
        <v>0.98299999999999998</v>
      </c>
      <c r="L176" s="229" t="str">
        <f t="shared" si="5"/>
        <v>C</v>
      </c>
    </row>
    <row r="177" spans="2:12" ht="24" customHeight="1" x14ac:dyDescent="0.2">
      <c r="B177" s="350" t="s">
        <v>1162</v>
      </c>
      <c r="C177" s="137" t="s">
        <v>72</v>
      </c>
      <c r="D177" s="137" t="s">
        <v>1163</v>
      </c>
      <c r="E177" s="137" t="s">
        <v>887</v>
      </c>
      <c r="F177" s="138" t="s">
        <v>122</v>
      </c>
      <c r="G177" s="235" t="s">
        <v>2763</v>
      </c>
      <c r="H177" s="235" t="s">
        <v>2764</v>
      </c>
      <c r="I177" s="150">
        <f t="shared" si="4"/>
        <v>218.15</v>
      </c>
      <c r="J177" s="147">
        <v>4.0000000000000002E-4</v>
      </c>
      <c r="K177" s="147">
        <v>0.98340000000000005</v>
      </c>
      <c r="L177" s="229" t="str">
        <f t="shared" si="5"/>
        <v>C</v>
      </c>
    </row>
    <row r="178" spans="2:12" ht="24" customHeight="1" x14ac:dyDescent="0.2">
      <c r="B178" s="350" t="s">
        <v>1148</v>
      </c>
      <c r="C178" s="137" t="s">
        <v>72</v>
      </c>
      <c r="D178" s="137" t="s">
        <v>1149</v>
      </c>
      <c r="E178" s="137" t="s">
        <v>887</v>
      </c>
      <c r="F178" s="138" t="s">
        <v>122</v>
      </c>
      <c r="G178" s="235" t="s">
        <v>2765</v>
      </c>
      <c r="H178" s="235" t="s">
        <v>2766</v>
      </c>
      <c r="I178" s="150">
        <f t="shared" si="4"/>
        <v>215.69</v>
      </c>
      <c r="J178" s="147">
        <v>4.0000000000000002E-4</v>
      </c>
      <c r="K178" s="147">
        <v>0.98380000000000001</v>
      </c>
      <c r="L178" s="229" t="str">
        <f t="shared" si="5"/>
        <v>C</v>
      </c>
    </row>
    <row r="179" spans="2:12" ht="24" customHeight="1" x14ac:dyDescent="0.2">
      <c r="B179" s="350" t="s">
        <v>2767</v>
      </c>
      <c r="C179" s="137" t="s">
        <v>72</v>
      </c>
      <c r="D179" s="137" t="s">
        <v>1620</v>
      </c>
      <c r="E179" s="137" t="s">
        <v>887</v>
      </c>
      <c r="F179" s="138" t="s">
        <v>175</v>
      </c>
      <c r="G179" s="235" t="s">
        <v>2768</v>
      </c>
      <c r="H179" s="235" t="s">
        <v>2769</v>
      </c>
      <c r="I179" s="150">
        <f t="shared" si="4"/>
        <v>209.77</v>
      </c>
      <c r="J179" s="147">
        <v>4.0000000000000002E-4</v>
      </c>
      <c r="K179" s="147">
        <v>0.98419999999999996</v>
      </c>
      <c r="L179" s="229" t="str">
        <f t="shared" si="5"/>
        <v>C</v>
      </c>
    </row>
    <row r="180" spans="2:12" ht="36" customHeight="1" x14ac:dyDescent="0.2">
      <c r="B180" s="350" t="s">
        <v>1055</v>
      </c>
      <c r="C180" s="137" t="s">
        <v>72</v>
      </c>
      <c r="D180" s="137" t="s">
        <v>1056</v>
      </c>
      <c r="E180" s="137" t="s">
        <v>887</v>
      </c>
      <c r="F180" s="138" t="s">
        <v>175</v>
      </c>
      <c r="G180" s="235" t="s">
        <v>2770</v>
      </c>
      <c r="H180" s="235" t="s">
        <v>2701</v>
      </c>
      <c r="I180" s="150">
        <f t="shared" si="4"/>
        <v>193.76</v>
      </c>
      <c r="J180" s="147">
        <v>2.9999999999999997E-4</v>
      </c>
      <c r="K180" s="147">
        <v>0.98450000000000004</v>
      </c>
      <c r="L180" s="229" t="str">
        <f t="shared" si="5"/>
        <v>C</v>
      </c>
    </row>
    <row r="181" spans="2:12" ht="48" customHeight="1" x14ac:dyDescent="0.2">
      <c r="B181" s="350" t="s">
        <v>1533</v>
      </c>
      <c r="C181" s="137" t="s">
        <v>1319</v>
      </c>
      <c r="D181" s="137" t="s">
        <v>1534</v>
      </c>
      <c r="E181" s="137" t="s">
        <v>887</v>
      </c>
      <c r="F181" s="138" t="s">
        <v>807</v>
      </c>
      <c r="G181" s="235" t="s">
        <v>2756</v>
      </c>
      <c r="H181" s="235" t="s">
        <v>2771</v>
      </c>
      <c r="I181" s="150">
        <f t="shared" si="4"/>
        <v>192.25</v>
      </c>
      <c r="J181" s="147">
        <v>2.9999999999999997E-4</v>
      </c>
      <c r="K181" s="147">
        <v>0.9849</v>
      </c>
      <c r="L181" s="229" t="str">
        <f t="shared" si="5"/>
        <v>C</v>
      </c>
    </row>
    <row r="182" spans="2:12" ht="36" customHeight="1" x14ac:dyDescent="0.2">
      <c r="B182" s="350" t="s">
        <v>2772</v>
      </c>
      <c r="C182" s="137" t="s">
        <v>72</v>
      </c>
      <c r="D182" s="137" t="s">
        <v>1621</v>
      </c>
      <c r="E182" s="137" t="s">
        <v>887</v>
      </c>
      <c r="F182" s="138" t="s">
        <v>67</v>
      </c>
      <c r="G182" s="235" t="s">
        <v>2715</v>
      </c>
      <c r="H182" s="235" t="s">
        <v>2773</v>
      </c>
      <c r="I182" s="150">
        <f t="shared" si="4"/>
        <v>188.79</v>
      </c>
      <c r="J182" s="147">
        <v>2.9999999999999997E-4</v>
      </c>
      <c r="K182" s="147">
        <v>0.98519999999999996</v>
      </c>
      <c r="L182" s="229" t="str">
        <f t="shared" si="5"/>
        <v>C</v>
      </c>
    </row>
    <row r="183" spans="2:12" ht="24" customHeight="1" x14ac:dyDescent="0.2">
      <c r="B183" s="350" t="s">
        <v>1158</v>
      </c>
      <c r="C183" s="137" t="s">
        <v>72</v>
      </c>
      <c r="D183" s="137" t="s">
        <v>1159</v>
      </c>
      <c r="E183" s="137" t="s">
        <v>887</v>
      </c>
      <c r="F183" s="138" t="s">
        <v>67</v>
      </c>
      <c r="G183" s="235" t="s">
        <v>2774</v>
      </c>
      <c r="H183" s="235" t="s">
        <v>2775</v>
      </c>
      <c r="I183" s="150">
        <f t="shared" si="4"/>
        <v>185.77</v>
      </c>
      <c r="J183" s="147">
        <v>2.9999999999999997E-4</v>
      </c>
      <c r="K183" s="147">
        <v>0.98560000000000003</v>
      </c>
      <c r="L183" s="229" t="str">
        <f t="shared" si="5"/>
        <v>C</v>
      </c>
    </row>
    <row r="184" spans="2:12" ht="24" customHeight="1" x14ac:dyDescent="0.2">
      <c r="B184" s="350" t="s">
        <v>904</v>
      </c>
      <c r="C184" s="137" t="s">
        <v>72</v>
      </c>
      <c r="D184" s="137" t="s">
        <v>905</v>
      </c>
      <c r="E184" s="137" t="s">
        <v>887</v>
      </c>
      <c r="F184" s="138" t="s">
        <v>122</v>
      </c>
      <c r="G184" s="235" t="s">
        <v>2776</v>
      </c>
      <c r="H184" s="235" t="s">
        <v>2777</v>
      </c>
      <c r="I184" s="150">
        <f t="shared" si="4"/>
        <v>182.73</v>
      </c>
      <c r="J184" s="147">
        <v>2.9999999999999997E-4</v>
      </c>
      <c r="K184" s="147">
        <v>0.9859</v>
      </c>
      <c r="L184" s="229" t="str">
        <f t="shared" si="5"/>
        <v>C</v>
      </c>
    </row>
    <row r="185" spans="2:12" ht="24" customHeight="1" x14ac:dyDescent="0.2">
      <c r="B185" s="350" t="s">
        <v>1234</v>
      </c>
      <c r="C185" s="137" t="s">
        <v>72</v>
      </c>
      <c r="D185" s="137" t="s">
        <v>1235</v>
      </c>
      <c r="E185" s="137" t="s">
        <v>887</v>
      </c>
      <c r="F185" s="138" t="s">
        <v>67</v>
      </c>
      <c r="G185" s="235" t="s">
        <v>2453</v>
      </c>
      <c r="H185" s="235" t="s">
        <v>2778</v>
      </c>
      <c r="I185" s="150">
        <f t="shared" si="4"/>
        <v>181.3</v>
      </c>
      <c r="J185" s="147">
        <v>2.9999999999999997E-4</v>
      </c>
      <c r="K185" s="147">
        <v>0.98619999999999997</v>
      </c>
      <c r="L185" s="229" t="str">
        <f t="shared" si="5"/>
        <v>C</v>
      </c>
    </row>
    <row r="186" spans="2:12" ht="36" customHeight="1" x14ac:dyDescent="0.2">
      <c r="B186" s="350" t="s">
        <v>967</v>
      </c>
      <c r="C186" s="137" t="s">
        <v>72</v>
      </c>
      <c r="D186" s="137" t="s">
        <v>968</v>
      </c>
      <c r="E186" s="137" t="s">
        <v>887</v>
      </c>
      <c r="F186" s="138" t="s">
        <v>67</v>
      </c>
      <c r="G186" s="235" t="s">
        <v>2779</v>
      </c>
      <c r="H186" s="235" t="s">
        <v>2780</v>
      </c>
      <c r="I186" s="150">
        <f t="shared" si="4"/>
        <v>174.66</v>
      </c>
      <c r="J186" s="147">
        <v>2.9999999999999997E-4</v>
      </c>
      <c r="K186" s="147">
        <v>0.98650000000000004</v>
      </c>
      <c r="L186" s="229" t="str">
        <f t="shared" si="5"/>
        <v>C</v>
      </c>
    </row>
    <row r="187" spans="2:12" ht="24" customHeight="1" x14ac:dyDescent="0.2">
      <c r="B187" s="350" t="s">
        <v>1504</v>
      </c>
      <c r="C187" s="137" t="s">
        <v>72</v>
      </c>
      <c r="D187" s="137" t="s">
        <v>1505</v>
      </c>
      <c r="E187" s="137" t="s">
        <v>887</v>
      </c>
      <c r="F187" s="138" t="s">
        <v>67</v>
      </c>
      <c r="G187" s="235" t="s">
        <v>2781</v>
      </c>
      <c r="H187" s="235" t="s">
        <v>2782</v>
      </c>
      <c r="I187" s="150">
        <f t="shared" si="4"/>
        <v>172.34</v>
      </c>
      <c r="J187" s="147">
        <v>2.9999999999999997E-4</v>
      </c>
      <c r="K187" s="147">
        <v>0.98680000000000001</v>
      </c>
      <c r="L187" s="229" t="str">
        <f t="shared" si="5"/>
        <v>C</v>
      </c>
    </row>
    <row r="188" spans="2:12" ht="24" customHeight="1" x14ac:dyDescent="0.2">
      <c r="B188" s="350" t="s">
        <v>1220</v>
      </c>
      <c r="C188" s="137" t="s">
        <v>72</v>
      </c>
      <c r="D188" s="137" t="s">
        <v>1221</v>
      </c>
      <c r="E188" s="137" t="s">
        <v>887</v>
      </c>
      <c r="F188" s="138" t="s">
        <v>67</v>
      </c>
      <c r="G188" s="235" t="s">
        <v>2512</v>
      </c>
      <c r="H188" s="235" t="s">
        <v>2783</v>
      </c>
      <c r="I188" s="150">
        <f t="shared" si="4"/>
        <v>171.1</v>
      </c>
      <c r="J188" s="147">
        <v>2.9999999999999997E-4</v>
      </c>
      <c r="K188" s="147">
        <v>0.98709999999999998</v>
      </c>
      <c r="L188" s="229" t="str">
        <f t="shared" si="5"/>
        <v>C</v>
      </c>
    </row>
    <row r="189" spans="2:12" ht="36" customHeight="1" x14ac:dyDescent="0.2">
      <c r="B189" s="350" t="s">
        <v>1003</v>
      </c>
      <c r="C189" s="137" t="s">
        <v>72</v>
      </c>
      <c r="D189" s="137" t="s">
        <v>1004</v>
      </c>
      <c r="E189" s="137" t="s">
        <v>908</v>
      </c>
      <c r="F189" s="138" t="s">
        <v>81</v>
      </c>
      <c r="G189" s="235" t="s">
        <v>2784</v>
      </c>
      <c r="H189" s="235" t="s">
        <v>2785</v>
      </c>
      <c r="I189" s="150">
        <f t="shared" si="4"/>
        <v>166.09</v>
      </c>
      <c r="J189" s="147">
        <v>2.9999999999999997E-4</v>
      </c>
      <c r="K189" s="147">
        <v>0.98740000000000006</v>
      </c>
      <c r="L189" s="229" t="str">
        <f t="shared" si="5"/>
        <v>C</v>
      </c>
    </row>
    <row r="190" spans="2:12" ht="24" customHeight="1" x14ac:dyDescent="0.2">
      <c r="B190" s="350" t="s">
        <v>1413</v>
      </c>
      <c r="C190" s="137" t="s">
        <v>1313</v>
      </c>
      <c r="D190" s="137" t="s">
        <v>1414</v>
      </c>
      <c r="E190" s="137" t="s">
        <v>887</v>
      </c>
      <c r="F190" s="138" t="s">
        <v>1315</v>
      </c>
      <c r="G190" s="235" t="s">
        <v>2514</v>
      </c>
      <c r="H190" s="235" t="s">
        <v>2786</v>
      </c>
      <c r="I190" s="150">
        <f t="shared" si="4"/>
        <v>157.03</v>
      </c>
      <c r="J190" s="147">
        <v>2.9999999999999997E-4</v>
      </c>
      <c r="K190" s="147">
        <v>0.98770000000000002</v>
      </c>
      <c r="L190" s="229" t="str">
        <f t="shared" si="5"/>
        <v>C</v>
      </c>
    </row>
    <row r="191" spans="2:12" ht="24" customHeight="1" x14ac:dyDescent="0.2">
      <c r="B191" s="350" t="s">
        <v>930</v>
      </c>
      <c r="C191" s="137" t="s">
        <v>72</v>
      </c>
      <c r="D191" s="137" t="s">
        <v>931</v>
      </c>
      <c r="E191" s="137" t="s">
        <v>887</v>
      </c>
      <c r="F191" s="138" t="s">
        <v>122</v>
      </c>
      <c r="G191" s="235" t="s">
        <v>2787</v>
      </c>
      <c r="H191" s="235" t="s">
        <v>2788</v>
      </c>
      <c r="I191" s="150">
        <f t="shared" si="4"/>
        <v>138.18</v>
      </c>
      <c r="J191" s="147">
        <v>2.0000000000000001E-4</v>
      </c>
      <c r="K191" s="147">
        <v>0.98799999999999999</v>
      </c>
      <c r="L191" s="229" t="str">
        <f t="shared" si="5"/>
        <v>C</v>
      </c>
    </row>
    <row r="192" spans="2:12" ht="36" customHeight="1" x14ac:dyDescent="0.2">
      <c r="B192" s="350" t="s">
        <v>1351</v>
      </c>
      <c r="C192" s="137" t="s">
        <v>72</v>
      </c>
      <c r="D192" s="137" t="s">
        <v>1352</v>
      </c>
      <c r="E192" s="137" t="s">
        <v>887</v>
      </c>
      <c r="F192" s="138" t="s">
        <v>122</v>
      </c>
      <c r="G192" s="235" t="s">
        <v>2789</v>
      </c>
      <c r="H192" s="235" t="s">
        <v>2790</v>
      </c>
      <c r="I192" s="150">
        <f t="shared" si="4"/>
        <v>137.87</v>
      </c>
      <c r="J192" s="147">
        <v>2.0000000000000001E-4</v>
      </c>
      <c r="K192" s="147">
        <v>0.98819999999999997</v>
      </c>
      <c r="L192" s="229" t="str">
        <f t="shared" si="5"/>
        <v>C</v>
      </c>
    </row>
    <row r="193" spans="2:12" ht="24" customHeight="1" x14ac:dyDescent="0.2">
      <c r="B193" s="350" t="s">
        <v>1001</v>
      </c>
      <c r="C193" s="137" t="s">
        <v>72</v>
      </c>
      <c r="D193" s="137" t="s">
        <v>1002</v>
      </c>
      <c r="E193" s="137" t="s">
        <v>908</v>
      </c>
      <c r="F193" s="138" t="s">
        <v>81</v>
      </c>
      <c r="G193" s="235" t="s">
        <v>2741</v>
      </c>
      <c r="H193" s="235" t="s">
        <v>2581</v>
      </c>
      <c r="I193" s="150">
        <f t="shared" si="4"/>
        <v>137.46</v>
      </c>
      <c r="J193" s="147">
        <v>2.0000000000000001E-4</v>
      </c>
      <c r="K193" s="147">
        <v>0.98850000000000005</v>
      </c>
      <c r="L193" s="229" t="str">
        <f t="shared" si="5"/>
        <v>C</v>
      </c>
    </row>
    <row r="194" spans="2:12" ht="24" customHeight="1" x14ac:dyDescent="0.2">
      <c r="B194" s="350" t="s">
        <v>2791</v>
      </c>
      <c r="C194" s="137" t="s">
        <v>72</v>
      </c>
      <c r="D194" s="137" t="s">
        <v>1622</v>
      </c>
      <c r="E194" s="137" t="s">
        <v>1560</v>
      </c>
      <c r="F194" s="138" t="s">
        <v>866</v>
      </c>
      <c r="G194" s="235" t="s">
        <v>2792</v>
      </c>
      <c r="H194" s="235" t="s">
        <v>2793</v>
      </c>
      <c r="I194" s="150">
        <f t="shared" si="4"/>
        <v>133.07</v>
      </c>
      <c r="J194" s="147">
        <v>2.0000000000000001E-4</v>
      </c>
      <c r="K194" s="147">
        <v>0.98870000000000002</v>
      </c>
      <c r="L194" s="229" t="str">
        <f t="shared" si="5"/>
        <v>C</v>
      </c>
    </row>
    <row r="195" spans="2:12" ht="24" customHeight="1" x14ac:dyDescent="0.2">
      <c r="B195" s="350" t="s">
        <v>2794</v>
      </c>
      <c r="C195" s="137" t="s">
        <v>72</v>
      </c>
      <c r="D195" s="137" t="s">
        <v>1623</v>
      </c>
      <c r="E195" s="137" t="s">
        <v>887</v>
      </c>
      <c r="F195" s="138" t="s">
        <v>934</v>
      </c>
      <c r="G195" s="235" t="s">
        <v>2795</v>
      </c>
      <c r="H195" s="235" t="s">
        <v>2796</v>
      </c>
      <c r="I195" s="150">
        <f t="shared" si="4"/>
        <v>132.02000000000001</v>
      </c>
      <c r="J195" s="147">
        <v>2.0000000000000001E-4</v>
      </c>
      <c r="K195" s="147">
        <v>0.98899999999999999</v>
      </c>
      <c r="L195" s="229" t="str">
        <f t="shared" si="5"/>
        <v>C</v>
      </c>
    </row>
    <row r="196" spans="2:12" ht="36" customHeight="1" x14ac:dyDescent="0.2">
      <c r="B196" s="350" t="s">
        <v>1471</v>
      </c>
      <c r="C196" s="137" t="s">
        <v>72</v>
      </c>
      <c r="D196" s="137" t="s">
        <v>1472</v>
      </c>
      <c r="E196" s="137" t="s">
        <v>887</v>
      </c>
      <c r="F196" s="138" t="s">
        <v>67</v>
      </c>
      <c r="G196" s="235" t="s">
        <v>2646</v>
      </c>
      <c r="H196" s="235" t="s">
        <v>2797</v>
      </c>
      <c r="I196" s="150">
        <f t="shared" si="4"/>
        <v>131.34</v>
      </c>
      <c r="J196" s="147">
        <v>2.0000000000000001E-4</v>
      </c>
      <c r="K196" s="147">
        <v>0.98919999999999997</v>
      </c>
      <c r="L196" s="229" t="str">
        <f t="shared" si="5"/>
        <v>C</v>
      </c>
    </row>
    <row r="197" spans="2:12" ht="24" customHeight="1" x14ac:dyDescent="0.2">
      <c r="B197" s="350" t="s">
        <v>1528</v>
      </c>
      <c r="C197" s="137" t="s">
        <v>618</v>
      </c>
      <c r="D197" s="137" t="s">
        <v>1529</v>
      </c>
      <c r="E197" s="137" t="s">
        <v>887</v>
      </c>
      <c r="F197" s="138" t="s">
        <v>175</v>
      </c>
      <c r="G197" s="235" t="s">
        <v>2798</v>
      </c>
      <c r="H197" s="235" t="s">
        <v>2799</v>
      </c>
      <c r="I197" s="150">
        <f t="shared" si="4"/>
        <v>130.94</v>
      </c>
      <c r="J197" s="147">
        <v>2.0000000000000001E-4</v>
      </c>
      <c r="K197" s="147">
        <v>0.98939999999999995</v>
      </c>
      <c r="L197" s="229" t="str">
        <f t="shared" si="5"/>
        <v>C</v>
      </c>
    </row>
    <row r="198" spans="2:12" ht="24" customHeight="1" x14ac:dyDescent="0.2">
      <c r="B198" s="350" t="s">
        <v>888</v>
      </c>
      <c r="C198" s="137" t="s">
        <v>72</v>
      </c>
      <c r="D198" s="137" t="s">
        <v>889</v>
      </c>
      <c r="E198" s="137" t="s">
        <v>887</v>
      </c>
      <c r="F198" s="138" t="s">
        <v>175</v>
      </c>
      <c r="G198" s="235" t="s">
        <v>2800</v>
      </c>
      <c r="H198" s="235" t="s">
        <v>2801</v>
      </c>
      <c r="I198" s="150">
        <f t="shared" si="4"/>
        <v>127.31</v>
      </c>
      <c r="J198" s="147">
        <v>2.0000000000000001E-4</v>
      </c>
      <c r="K198" s="147">
        <v>0.98970000000000002</v>
      </c>
      <c r="L198" s="229" t="str">
        <f t="shared" si="5"/>
        <v>C</v>
      </c>
    </row>
    <row r="199" spans="2:12" ht="24" customHeight="1" x14ac:dyDescent="0.2">
      <c r="B199" s="350" t="s">
        <v>2802</v>
      </c>
      <c r="C199" s="137" t="s">
        <v>72</v>
      </c>
      <c r="D199" s="137" t="s">
        <v>1624</v>
      </c>
      <c r="E199" s="137" t="s">
        <v>1560</v>
      </c>
      <c r="F199" s="138" t="s">
        <v>866</v>
      </c>
      <c r="G199" s="235" t="s">
        <v>2803</v>
      </c>
      <c r="H199" s="235" t="s">
        <v>2804</v>
      </c>
      <c r="I199" s="150">
        <f t="shared" si="4"/>
        <v>123.82</v>
      </c>
      <c r="J199" s="147">
        <v>2.0000000000000001E-4</v>
      </c>
      <c r="K199" s="147">
        <v>0.9899</v>
      </c>
      <c r="L199" s="229" t="str">
        <f t="shared" si="5"/>
        <v>C</v>
      </c>
    </row>
    <row r="200" spans="2:12" ht="24" customHeight="1" x14ac:dyDescent="0.2">
      <c r="B200" s="350" t="s">
        <v>1524</v>
      </c>
      <c r="C200" s="137" t="s">
        <v>1313</v>
      </c>
      <c r="D200" s="137" t="s">
        <v>1525</v>
      </c>
      <c r="E200" s="137" t="s">
        <v>887</v>
      </c>
      <c r="F200" s="138" t="s">
        <v>1315</v>
      </c>
      <c r="G200" s="235" t="s">
        <v>2597</v>
      </c>
      <c r="H200" s="235" t="s">
        <v>2805</v>
      </c>
      <c r="I200" s="150">
        <f t="shared" si="4"/>
        <v>120.06</v>
      </c>
      <c r="J200" s="147">
        <v>2.0000000000000001E-4</v>
      </c>
      <c r="K200" s="147">
        <v>0.99009999999999998</v>
      </c>
      <c r="L200" s="229" t="str">
        <f t="shared" si="5"/>
        <v>C</v>
      </c>
    </row>
    <row r="201" spans="2:12" ht="36" customHeight="1" x14ac:dyDescent="0.2">
      <c r="B201" s="350" t="s">
        <v>1355</v>
      </c>
      <c r="C201" s="137" t="s">
        <v>72</v>
      </c>
      <c r="D201" s="137" t="s">
        <v>1356</v>
      </c>
      <c r="E201" s="137" t="s">
        <v>887</v>
      </c>
      <c r="F201" s="138" t="s">
        <v>122</v>
      </c>
      <c r="G201" s="235" t="s">
        <v>2806</v>
      </c>
      <c r="H201" s="235" t="s">
        <v>2807</v>
      </c>
      <c r="I201" s="150">
        <f t="shared" si="4"/>
        <v>119.22</v>
      </c>
      <c r="J201" s="147">
        <v>2.0000000000000001E-4</v>
      </c>
      <c r="K201" s="147">
        <v>0.99029999999999996</v>
      </c>
      <c r="L201" s="229" t="str">
        <f t="shared" si="5"/>
        <v>C</v>
      </c>
    </row>
    <row r="202" spans="2:12" ht="24" customHeight="1" x14ac:dyDescent="0.2">
      <c r="B202" s="350" t="s">
        <v>1327</v>
      </c>
      <c r="C202" s="137" t="s">
        <v>72</v>
      </c>
      <c r="D202" s="137" t="s">
        <v>1328</v>
      </c>
      <c r="E202" s="137" t="s">
        <v>887</v>
      </c>
      <c r="F202" s="138" t="s">
        <v>67</v>
      </c>
      <c r="G202" s="235" t="s">
        <v>2559</v>
      </c>
      <c r="H202" s="235" t="s">
        <v>2808</v>
      </c>
      <c r="I202" s="150">
        <f t="shared" si="4"/>
        <v>118.35</v>
      </c>
      <c r="J202" s="147">
        <v>2.0000000000000001E-4</v>
      </c>
      <c r="K202" s="147">
        <v>0.99050000000000005</v>
      </c>
      <c r="L202" s="229" t="str">
        <f t="shared" si="5"/>
        <v>C</v>
      </c>
    </row>
    <row r="203" spans="2:12" ht="24" customHeight="1" x14ac:dyDescent="0.2">
      <c r="B203" s="350" t="s">
        <v>2809</v>
      </c>
      <c r="C203" s="137" t="s">
        <v>72</v>
      </c>
      <c r="D203" s="137" t="s">
        <v>1625</v>
      </c>
      <c r="E203" s="137" t="s">
        <v>908</v>
      </c>
      <c r="F203" s="138" t="s">
        <v>866</v>
      </c>
      <c r="G203" s="235" t="s">
        <v>2695</v>
      </c>
      <c r="H203" s="235" t="s">
        <v>2810</v>
      </c>
      <c r="I203" s="150">
        <f t="shared" si="4"/>
        <v>117.73</v>
      </c>
      <c r="J203" s="147">
        <v>2.0000000000000001E-4</v>
      </c>
      <c r="K203" s="147">
        <v>0.99070000000000003</v>
      </c>
      <c r="L203" s="229" t="str">
        <f t="shared" si="5"/>
        <v>C</v>
      </c>
    </row>
    <row r="204" spans="2:12" ht="24" customHeight="1" x14ac:dyDescent="0.2">
      <c r="B204" s="350" t="s">
        <v>2811</v>
      </c>
      <c r="C204" s="137" t="s">
        <v>72</v>
      </c>
      <c r="D204" s="137" t="s">
        <v>1626</v>
      </c>
      <c r="E204" s="137" t="s">
        <v>1560</v>
      </c>
      <c r="F204" s="138" t="s">
        <v>866</v>
      </c>
      <c r="G204" s="235" t="s">
        <v>2812</v>
      </c>
      <c r="H204" s="235" t="s">
        <v>2813</v>
      </c>
      <c r="I204" s="150">
        <f t="shared" si="4"/>
        <v>117.33</v>
      </c>
      <c r="J204" s="147">
        <v>2.0000000000000001E-4</v>
      </c>
      <c r="K204" s="147">
        <v>0.9909</v>
      </c>
      <c r="L204" s="229" t="str">
        <f t="shared" si="5"/>
        <v>C</v>
      </c>
    </row>
    <row r="205" spans="2:12" ht="24" customHeight="1" x14ac:dyDescent="0.2">
      <c r="B205" s="350" t="s">
        <v>2814</v>
      </c>
      <c r="C205" s="137" t="s">
        <v>72</v>
      </c>
      <c r="D205" s="137" t="s">
        <v>1627</v>
      </c>
      <c r="E205" s="137" t="s">
        <v>887</v>
      </c>
      <c r="F205" s="138" t="s">
        <v>934</v>
      </c>
      <c r="G205" s="235" t="s">
        <v>2815</v>
      </c>
      <c r="H205" s="235" t="s">
        <v>2816</v>
      </c>
      <c r="I205" s="150">
        <f t="shared" ref="I205:I268" si="6">ROUND(H205*G205,2)</f>
        <v>113.37</v>
      </c>
      <c r="J205" s="147">
        <v>2.0000000000000001E-4</v>
      </c>
      <c r="K205" s="147">
        <v>0.99109999999999998</v>
      </c>
      <c r="L205" s="229" t="str">
        <f t="shared" si="5"/>
        <v>C</v>
      </c>
    </row>
    <row r="206" spans="2:12" ht="36" customHeight="1" x14ac:dyDescent="0.2">
      <c r="B206" s="350" t="s">
        <v>2817</v>
      </c>
      <c r="C206" s="137" t="s">
        <v>72</v>
      </c>
      <c r="D206" s="137" t="s">
        <v>1628</v>
      </c>
      <c r="E206" s="137" t="s">
        <v>887</v>
      </c>
      <c r="F206" s="138" t="s">
        <v>67</v>
      </c>
      <c r="G206" s="235" t="s">
        <v>2498</v>
      </c>
      <c r="H206" s="235" t="s">
        <v>2818</v>
      </c>
      <c r="I206" s="150">
        <f t="shared" si="6"/>
        <v>104.64</v>
      </c>
      <c r="J206" s="147">
        <v>2.0000000000000001E-4</v>
      </c>
      <c r="K206" s="147">
        <v>0.99129999999999996</v>
      </c>
      <c r="L206" s="229" t="str">
        <f t="shared" ref="L206:L269" si="7">IF(K206&gt;=95%,"C",IF(K206&lt;80%,"A","B"))</f>
        <v>C</v>
      </c>
    </row>
    <row r="207" spans="2:12" ht="24" customHeight="1" x14ac:dyDescent="0.2">
      <c r="B207" s="350" t="s">
        <v>2819</v>
      </c>
      <c r="C207" s="137" t="s">
        <v>72</v>
      </c>
      <c r="D207" s="137" t="s">
        <v>1629</v>
      </c>
      <c r="E207" s="137" t="s">
        <v>887</v>
      </c>
      <c r="F207" s="138" t="s">
        <v>81</v>
      </c>
      <c r="G207" s="235" t="s">
        <v>2498</v>
      </c>
      <c r="H207" s="235" t="s">
        <v>2820</v>
      </c>
      <c r="I207" s="150">
        <f t="shared" si="6"/>
        <v>104.48</v>
      </c>
      <c r="J207" s="147">
        <v>2.0000000000000001E-4</v>
      </c>
      <c r="K207" s="147">
        <v>0.99150000000000005</v>
      </c>
      <c r="L207" s="229" t="str">
        <f t="shared" si="7"/>
        <v>C</v>
      </c>
    </row>
    <row r="208" spans="2:12" ht="24" customHeight="1" x14ac:dyDescent="0.2">
      <c r="B208" s="350" t="s">
        <v>2821</v>
      </c>
      <c r="C208" s="137" t="s">
        <v>72</v>
      </c>
      <c r="D208" s="137" t="s">
        <v>1630</v>
      </c>
      <c r="E208" s="137" t="s">
        <v>887</v>
      </c>
      <c r="F208" s="138" t="s">
        <v>67</v>
      </c>
      <c r="G208" s="235" t="s">
        <v>2756</v>
      </c>
      <c r="H208" s="235" t="s">
        <v>2822</v>
      </c>
      <c r="I208" s="150">
        <f t="shared" si="6"/>
        <v>101.92</v>
      </c>
      <c r="J208" s="147">
        <v>2.0000000000000001E-4</v>
      </c>
      <c r="K208" s="147">
        <v>0.99170000000000003</v>
      </c>
      <c r="L208" s="229" t="str">
        <f t="shared" si="7"/>
        <v>C</v>
      </c>
    </row>
    <row r="209" spans="2:12" ht="24" customHeight="1" x14ac:dyDescent="0.2">
      <c r="B209" s="350" t="s">
        <v>949</v>
      </c>
      <c r="C209" s="137" t="s">
        <v>72</v>
      </c>
      <c r="D209" s="137" t="s">
        <v>950</v>
      </c>
      <c r="E209" s="137" t="s">
        <v>887</v>
      </c>
      <c r="F209" s="138" t="s">
        <v>175</v>
      </c>
      <c r="G209" s="235" t="s">
        <v>2823</v>
      </c>
      <c r="H209" s="235" t="s">
        <v>2824</v>
      </c>
      <c r="I209" s="150">
        <f t="shared" si="6"/>
        <v>98.55</v>
      </c>
      <c r="J209" s="147">
        <v>2.0000000000000001E-4</v>
      </c>
      <c r="K209" s="147">
        <v>0.9919</v>
      </c>
      <c r="L209" s="229" t="str">
        <f t="shared" si="7"/>
        <v>C</v>
      </c>
    </row>
    <row r="210" spans="2:12" ht="24" customHeight="1" x14ac:dyDescent="0.2">
      <c r="B210" s="350" t="s">
        <v>1264</v>
      </c>
      <c r="C210" s="137" t="s">
        <v>72</v>
      </c>
      <c r="D210" s="137" t="s">
        <v>1265</v>
      </c>
      <c r="E210" s="137" t="s">
        <v>887</v>
      </c>
      <c r="F210" s="138" t="s">
        <v>67</v>
      </c>
      <c r="G210" s="235" t="s">
        <v>2597</v>
      </c>
      <c r="H210" s="235" t="s">
        <v>2825</v>
      </c>
      <c r="I210" s="150">
        <f t="shared" si="6"/>
        <v>95.59</v>
      </c>
      <c r="J210" s="147">
        <v>2.0000000000000001E-4</v>
      </c>
      <c r="K210" s="147">
        <v>0.99209999999999998</v>
      </c>
      <c r="L210" s="229" t="str">
        <f t="shared" si="7"/>
        <v>C</v>
      </c>
    </row>
    <row r="211" spans="2:12" ht="24" customHeight="1" x14ac:dyDescent="0.2">
      <c r="B211" s="350" t="s">
        <v>2826</v>
      </c>
      <c r="C211" s="137" t="s">
        <v>72</v>
      </c>
      <c r="D211" s="137" t="s">
        <v>1631</v>
      </c>
      <c r="E211" s="137" t="s">
        <v>887</v>
      </c>
      <c r="F211" s="138" t="s">
        <v>67</v>
      </c>
      <c r="G211" s="235" t="s">
        <v>2453</v>
      </c>
      <c r="H211" s="235" t="s">
        <v>2827</v>
      </c>
      <c r="I211" s="150">
        <f t="shared" si="6"/>
        <v>95.24</v>
      </c>
      <c r="J211" s="147">
        <v>2.0000000000000001E-4</v>
      </c>
      <c r="K211" s="147">
        <v>0.99219999999999997</v>
      </c>
      <c r="L211" s="229" t="str">
        <f t="shared" si="7"/>
        <v>C</v>
      </c>
    </row>
    <row r="212" spans="2:12" ht="24" customHeight="1" x14ac:dyDescent="0.2">
      <c r="B212" s="350" t="s">
        <v>1010</v>
      </c>
      <c r="C212" s="137" t="s">
        <v>72</v>
      </c>
      <c r="D212" s="137" t="s">
        <v>1011</v>
      </c>
      <c r="E212" s="137" t="s">
        <v>887</v>
      </c>
      <c r="F212" s="138" t="s">
        <v>1012</v>
      </c>
      <c r="G212" s="235" t="s">
        <v>2828</v>
      </c>
      <c r="H212" s="235" t="s">
        <v>2829</v>
      </c>
      <c r="I212" s="150">
        <f t="shared" si="6"/>
        <v>94.8</v>
      </c>
      <c r="J212" s="147">
        <v>2.0000000000000001E-4</v>
      </c>
      <c r="K212" s="147">
        <v>0.99239999999999995</v>
      </c>
      <c r="L212" s="229" t="str">
        <f t="shared" si="7"/>
        <v>C</v>
      </c>
    </row>
    <row r="213" spans="2:12" ht="24" customHeight="1" x14ac:dyDescent="0.2">
      <c r="B213" s="350" t="s">
        <v>1156</v>
      </c>
      <c r="C213" s="137" t="s">
        <v>72</v>
      </c>
      <c r="D213" s="137" t="s">
        <v>1157</v>
      </c>
      <c r="E213" s="137" t="s">
        <v>887</v>
      </c>
      <c r="F213" s="138" t="s">
        <v>122</v>
      </c>
      <c r="G213" s="235" t="s">
        <v>2830</v>
      </c>
      <c r="H213" s="235" t="s">
        <v>2831</v>
      </c>
      <c r="I213" s="150">
        <f t="shared" si="6"/>
        <v>94.2</v>
      </c>
      <c r="J213" s="147">
        <v>2.0000000000000001E-4</v>
      </c>
      <c r="K213" s="147">
        <v>0.99260000000000004</v>
      </c>
      <c r="L213" s="229" t="str">
        <f t="shared" si="7"/>
        <v>C</v>
      </c>
    </row>
    <row r="214" spans="2:12" ht="24" customHeight="1" x14ac:dyDescent="0.2">
      <c r="B214" s="350" t="s">
        <v>1202</v>
      </c>
      <c r="C214" s="137" t="s">
        <v>72</v>
      </c>
      <c r="D214" s="137" t="s">
        <v>1203</v>
      </c>
      <c r="E214" s="137" t="s">
        <v>887</v>
      </c>
      <c r="F214" s="138" t="s">
        <v>67</v>
      </c>
      <c r="G214" s="235" t="s">
        <v>2653</v>
      </c>
      <c r="H214" s="235" t="s">
        <v>2832</v>
      </c>
      <c r="I214" s="150">
        <f t="shared" si="6"/>
        <v>93.17</v>
      </c>
      <c r="J214" s="147">
        <v>2.0000000000000001E-4</v>
      </c>
      <c r="K214" s="147">
        <v>0.99270000000000003</v>
      </c>
      <c r="L214" s="229" t="str">
        <f t="shared" si="7"/>
        <v>C</v>
      </c>
    </row>
    <row r="215" spans="2:12" ht="24" customHeight="1" x14ac:dyDescent="0.2">
      <c r="B215" s="350" t="s">
        <v>1321</v>
      </c>
      <c r="C215" s="137" t="s">
        <v>1313</v>
      </c>
      <c r="D215" s="137" t="s">
        <v>1322</v>
      </c>
      <c r="E215" s="137" t="s">
        <v>887</v>
      </c>
      <c r="F215" s="138" t="s">
        <v>1315</v>
      </c>
      <c r="G215" s="235" t="s">
        <v>2453</v>
      </c>
      <c r="H215" s="235" t="s">
        <v>2833</v>
      </c>
      <c r="I215" s="150">
        <f t="shared" si="6"/>
        <v>92.69</v>
      </c>
      <c r="J215" s="147">
        <v>2.0000000000000001E-4</v>
      </c>
      <c r="K215" s="147">
        <v>0.9929</v>
      </c>
      <c r="L215" s="229" t="str">
        <f t="shared" si="7"/>
        <v>C</v>
      </c>
    </row>
    <row r="216" spans="2:12" ht="36" customHeight="1" x14ac:dyDescent="0.2">
      <c r="B216" s="350" t="s">
        <v>1353</v>
      </c>
      <c r="C216" s="137" t="s">
        <v>72</v>
      </c>
      <c r="D216" s="137" t="s">
        <v>1354</v>
      </c>
      <c r="E216" s="137" t="s">
        <v>887</v>
      </c>
      <c r="F216" s="138" t="s">
        <v>122</v>
      </c>
      <c r="G216" s="235" t="s">
        <v>2834</v>
      </c>
      <c r="H216" s="235" t="s">
        <v>2835</v>
      </c>
      <c r="I216" s="150">
        <f t="shared" si="6"/>
        <v>92.42</v>
      </c>
      <c r="J216" s="147">
        <v>2.0000000000000001E-4</v>
      </c>
      <c r="K216" s="147">
        <v>0.99309999999999998</v>
      </c>
      <c r="L216" s="229" t="str">
        <f t="shared" si="7"/>
        <v>C</v>
      </c>
    </row>
    <row r="217" spans="2:12" ht="24" customHeight="1" x14ac:dyDescent="0.2">
      <c r="B217" s="350" t="s">
        <v>1500</v>
      </c>
      <c r="C217" s="137" t="s">
        <v>72</v>
      </c>
      <c r="D217" s="137" t="s">
        <v>1501</v>
      </c>
      <c r="E217" s="137" t="s">
        <v>887</v>
      </c>
      <c r="F217" s="138" t="s">
        <v>67</v>
      </c>
      <c r="G217" s="235" t="s">
        <v>2498</v>
      </c>
      <c r="H217" s="235" t="s">
        <v>2836</v>
      </c>
      <c r="I217" s="150">
        <f t="shared" si="6"/>
        <v>90.41</v>
      </c>
      <c r="J217" s="147">
        <v>2.0000000000000001E-4</v>
      </c>
      <c r="K217" s="147">
        <v>0.99319999999999997</v>
      </c>
      <c r="L217" s="229" t="str">
        <f t="shared" si="7"/>
        <v>C</v>
      </c>
    </row>
    <row r="218" spans="2:12" ht="24" customHeight="1" x14ac:dyDescent="0.2">
      <c r="B218" s="350" t="s">
        <v>2837</v>
      </c>
      <c r="C218" s="137" t="s">
        <v>72</v>
      </c>
      <c r="D218" s="137" t="s">
        <v>1632</v>
      </c>
      <c r="E218" s="137" t="s">
        <v>887</v>
      </c>
      <c r="F218" s="138" t="s">
        <v>175</v>
      </c>
      <c r="G218" s="235" t="s">
        <v>2838</v>
      </c>
      <c r="H218" s="235" t="s">
        <v>2839</v>
      </c>
      <c r="I218" s="150">
        <f t="shared" si="6"/>
        <v>89.72</v>
      </c>
      <c r="J218" s="147">
        <v>2.0000000000000001E-4</v>
      </c>
      <c r="K218" s="147">
        <v>0.99339999999999995</v>
      </c>
      <c r="L218" s="229" t="str">
        <f t="shared" si="7"/>
        <v>C</v>
      </c>
    </row>
    <row r="219" spans="2:12" ht="24" customHeight="1" x14ac:dyDescent="0.2">
      <c r="B219" s="350" t="s">
        <v>1368</v>
      </c>
      <c r="C219" s="137" t="s">
        <v>72</v>
      </c>
      <c r="D219" s="137" t="s">
        <v>1369</v>
      </c>
      <c r="E219" s="137" t="s">
        <v>887</v>
      </c>
      <c r="F219" s="138" t="s">
        <v>67</v>
      </c>
      <c r="G219" s="235" t="s">
        <v>2840</v>
      </c>
      <c r="H219" s="235" t="s">
        <v>2841</v>
      </c>
      <c r="I219" s="150">
        <f t="shared" si="6"/>
        <v>89.7</v>
      </c>
      <c r="J219" s="147">
        <v>2.0000000000000001E-4</v>
      </c>
      <c r="K219" s="147">
        <v>0.99360000000000004</v>
      </c>
      <c r="L219" s="229" t="str">
        <f t="shared" si="7"/>
        <v>C</v>
      </c>
    </row>
    <row r="220" spans="2:12" ht="24" customHeight="1" x14ac:dyDescent="0.2">
      <c r="B220" s="350" t="s">
        <v>1531</v>
      </c>
      <c r="C220" s="137" t="s">
        <v>1530</v>
      </c>
      <c r="D220" s="137" t="s">
        <v>1532</v>
      </c>
      <c r="E220" s="137" t="s">
        <v>887</v>
      </c>
      <c r="F220" s="138" t="s">
        <v>67</v>
      </c>
      <c r="G220" s="235" t="s">
        <v>2756</v>
      </c>
      <c r="H220" s="235" t="s">
        <v>2842</v>
      </c>
      <c r="I220" s="150">
        <f t="shared" si="6"/>
        <v>88.93</v>
      </c>
      <c r="J220" s="147">
        <v>2.0000000000000001E-4</v>
      </c>
      <c r="K220" s="147">
        <v>0.99370000000000003</v>
      </c>
      <c r="L220" s="229" t="str">
        <f t="shared" si="7"/>
        <v>C</v>
      </c>
    </row>
    <row r="221" spans="2:12" ht="24" customHeight="1" x14ac:dyDescent="0.2">
      <c r="B221" s="350" t="s">
        <v>1415</v>
      </c>
      <c r="C221" s="137" t="s">
        <v>1313</v>
      </c>
      <c r="D221" s="137" t="s">
        <v>1416</v>
      </c>
      <c r="E221" s="137" t="s">
        <v>887</v>
      </c>
      <c r="F221" s="138" t="s">
        <v>1315</v>
      </c>
      <c r="G221" s="235" t="s">
        <v>2514</v>
      </c>
      <c r="H221" s="235" t="s">
        <v>2843</v>
      </c>
      <c r="I221" s="150">
        <f t="shared" si="6"/>
        <v>88.08</v>
      </c>
      <c r="J221" s="147">
        <v>2.0000000000000001E-4</v>
      </c>
      <c r="K221" s="147">
        <v>0.99390000000000001</v>
      </c>
      <c r="L221" s="229" t="str">
        <f t="shared" si="7"/>
        <v>C</v>
      </c>
    </row>
    <row r="222" spans="2:12" ht="36" customHeight="1" x14ac:dyDescent="0.2">
      <c r="B222" s="350" t="s">
        <v>1419</v>
      </c>
      <c r="C222" s="137" t="s">
        <v>72</v>
      </c>
      <c r="D222" s="137" t="s">
        <v>1420</v>
      </c>
      <c r="E222" s="137" t="s">
        <v>887</v>
      </c>
      <c r="F222" s="138" t="s">
        <v>67</v>
      </c>
      <c r="G222" s="235" t="s">
        <v>2844</v>
      </c>
      <c r="H222" s="235" t="s">
        <v>2845</v>
      </c>
      <c r="I222" s="150">
        <f t="shared" si="6"/>
        <v>87.77</v>
      </c>
      <c r="J222" s="147">
        <v>2.0000000000000001E-4</v>
      </c>
      <c r="K222" s="147">
        <v>0.99399999999999999</v>
      </c>
      <c r="L222" s="229" t="str">
        <f t="shared" si="7"/>
        <v>C</v>
      </c>
    </row>
    <row r="223" spans="2:12" ht="24" customHeight="1" x14ac:dyDescent="0.2">
      <c r="B223" s="350" t="s">
        <v>1411</v>
      </c>
      <c r="C223" s="137" t="s">
        <v>72</v>
      </c>
      <c r="D223" s="137" t="s">
        <v>1412</v>
      </c>
      <c r="E223" s="137" t="s">
        <v>887</v>
      </c>
      <c r="F223" s="138" t="s">
        <v>67</v>
      </c>
      <c r="G223" s="235" t="s">
        <v>2646</v>
      </c>
      <c r="H223" s="235" t="s">
        <v>2846</v>
      </c>
      <c r="I223" s="150">
        <f t="shared" si="6"/>
        <v>87.04</v>
      </c>
      <c r="J223" s="147">
        <v>2.0000000000000001E-4</v>
      </c>
      <c r="K223" s="147">
        <v>0.99419999999999997</v>
      </c>
      <c r="L223" s="229" t="str">
        <f t="shared" si="7"/>
        <v>C</v>
      </c>
    </row>
    <row r="224" spans="2:12" ht="24" customHeight="1" x14ac:dyDescent="0.2">
      <c r="B224" s="350" t="s">
        <v>1022</v>
      </c>
      <c r="C224" s="137" t="s">
        <v>72</v>
      </c>
      <c r="D224" s="137" t="s">
        <v>1023</v>
      </c>
      <c r="E224" s="137" t="s">
        <v>887</v>
      </c>
      <c r="F224" s="138" t="s">
        <v>175</v>
      </c>
      <c r="G224" s="235" t="s">
        <v>2847</v>
      </c>
      <c r="H224" s="235" t="s">
        <v>2848</v>
      </c>
      <c r="I224" s="150">
        <f t="shared" si="6"/>
        <v>86.02</v>
      </c>
      <c r="J224" s="147">
        <v>2.0000000000000001E-4</v>
      </c>
      <c r="K224" s="147">
        <v>0.99429999999999996</v>
      </c>
      <c r="L224" s="229" t="str">
        <f t="shared" si="7"/>
        <v>C</v>
      </c>
    </row>
    <row r="225" spans="2:12" ht="36" customHeight="1" x14ac:dyDescent="0.2">
      <c r="B225" s="350" t="s">
        <v>1061</v>
      </c>
      <c r="C225" s="137" t="s">
        <v>72</v>
      </c>
      <c r="D225" s="137" t="s">
        <v>1062</v>
      </c>
      <c r="E225" s="137" t="s">
        <v>887</v>
      </c>
      <c r="F225" s="138" t="s">
        <v>67</v>
      </c>
      <c r="G225" s="235" t="s">
        <v>2849</v>
      </c>
      <c r="H225" s="235" t="s">
        <v>2850</v>
      </c>
      <c r="I225" s="150">
        <f t="shared" si="6"/>
        <v>82.86</v>
      </c>
      <c r="J225" s="147">
        <v>1E-4</v>
      </c>
      <c r="K225" s="147">
        <v>0.99450000000000005</v>
      </c>
      <c r="L225" s="229" t="str">
        <f t="shared" si="7"/>
        <v>C</v>
      </c>
    </row>
    <row r="226" spans="2:12" ht="36" customHeight="1" x14ac:dyDescent="0.2">
      <c r="B226" s="350" t="s">
        <v>2851</v>
      </c>
      <c r="C226" s="137" t="s">
        <v>72</v>
      </c>
      <c r="D226" s="137" t="s">
        <v>1633</v>
      </c>
      <c r="E226" s="137" t="s">
        <v>908</v>
      </c>
      <c r="F226" s="138" t="s">
        <v>67</v>
      </c>
      <c r="G226" s="235" t="s">
        <v>2852</v>
      </c>
      <c r="H226" s="235" t="s">
        <v>2853</v>
      </c>
      <c r="I226" s="150">
        <f t="shared" si="6"/>
        <v>81.489999999999995</v>
      </c>
      <c r="J226" s="147">
        <v>1E-4</v>
      </c>
      <c r="K226" s="147">
        <v>0.99460000000000004</v>
      </c>
      <c r="L226" s="229" t="str">
        <f t="shared" si="7"/>
        <v>C</v>
      </c>
    </row>
    <row r="227" spans="2:12" ht="24" customHeight="1" x14ac:dyDescent="0.2">
      <c r="B227" s="350" t="s">
        <v>1421</v>
      </c>
      <c r="C227" s="137" t="s">
        <v>72</v>
      </c>
      <c r="D227" s="137" t="s">
        <v>1422</v>
      </c>
      <c r="E227" s="137" t="s">
        <v>887</v>
      </c>
      <c r="F227" s="138" t="s">
        <v>67</v>
      </c>
      <c r="G227" s="235" t="s">
        <v>2854</v>
      </c>
      <c r="H227" s="235" t="s">
        <v>2855</v>
      </c>
      <c r="I227" s="150">
        <f t="shared" si="6"/>
        <v>78.040000000000006</v>
      </c>
      <c r="J227" s="147">
        <v>1E-4</v>
      </c>
      <c r="K227" s="147">
        <v>0.99480000000000002</v>
      </c>
      <c r="L227" s="229" t="str">
        <f t="shared" si="7"/>
        <v>C</v>
      </c>
    </row>
    <row r="228" spans="2:12" ht="24" customHeight="1" x14ac:dyDescent="0.2">
      <c r="B228" s="350" t="s">
        <v>1535</v>
      </c>
      <c r="C228" s="137" t="s">
        <v>72</v>
      </c>
      <c r="D228" s="137" t="s">
        <v>1536</v>
      </c>
      <c r="E228" s="137" t="s">
        <v>887</v>
      </c>
      <c r="F228" s="138" t="s">
        <v>934</v>
      </c>
      <c r="G228" s="235" t="s">
        <v>2856</v>
      </c>
      <c r="H228" s="235" t="s">
        <v>2857</v>
      </c>
      <c r="I228" s="150">
        <f t="shared" si="6"/>
        <v>74.95</v>
      </c>
      <c r="J228" s="147">
        <v>1E-4</v>
      </c>
      <c r="K228" s="147">
        <v>0.99490000000000001</v>
      </c>
      <c r="L228" s="229" t="str">
        <f t="shared" si="7"/>
        <v>C</v>
      </c>
    </row>
    <row r="229" spans="2:12" ht="24" customHeight="1" x14ac:dyDescent="0.2">
      <c r="B229" s="350" t="s">
        <v>1362</v>
      </c>
      <c r="C229" s="137" t="s">
        <v>618</v>
      </c>
      <c r="D229" s="137" t="s">
        <v>1363</v>
      </c>
      <c r="E229" s="137" t="s">
        <v>887</v>
      </c>
      <c r="F229" s="138" t="s">
        <v>122</v>
      </c>
      <c r="G229" s="235" t="s">
        <v>2858</v>
      </c>
      <c r="H229" s="235" t="s">
        <v>2859</v>
      </c>
      <c r="I229" s="150">
        <f t="shared" si="6"/>
        <v>72.5</v>
      </c>
      <c r="J229" s="147">
        <v>1E-4</v>
      </c>
      <c r="K229" s="147">
        <v>0.99509999999999998</v>
      </c>
      <c r="L229" s="229" t="str">
        <f t="shared" si="7"/>
        <v>C</v>
      </c>
    </row>
    <row r="230" spans="2:12" ht="24" customHeight="1" x14ac:dyDescent="0.2">
      <c r="B230" s="350" t="s">
        <v>2860</v>
      </c>
      <c r="C230" s="137" t="s">
        <v>72</v>
      </c>
      <c r="D230" s="137" t="s">
        <v>1634</v>
      </c>
      <c r="E230" s="137" t="s">
        <v>1560</v>
      </c>
      <c r="F230" s="138" t="s">
        <v>866</v>
      </c>
      <c r="G230" s="235" t="s">
        <v>2861</v>
      </c>
      <c r="H230" s="235" t="s">
        <v>2862</v>
      </c>
      <c r="I230" s="150">
        <f t="shared" si="6"/>
        <v>72.180000000000007</v>
      </c>
      <c r="J230" s="147">
        <v>1E-4</v>
      </c>
      <c r="K230" s="147">
        <v>0.99519999999999997</v>
      </c>
      <c r="L230" s="229" t="str">
        <f t="shared" si="7"/>
        <v>C</v>
      </c>
    </row>
    <row r="231" spans="2:12" ht="24" customHeight="1" x14ac:dyDescent="0.2">
      <c r="B231" s="350" t="s">
        <v>1389</v>
      </c>
      <c r="C231" s="137" t="s">
        <v>72</v>
      </c>
      <c r="D231" s="137" t="s">
        <v>1390</v>
      </c>
      <c r="E231" s="137" t="s">
        <v>887</v>
      </c>
      <c r="F231" s="138" t="s">
        <v>67</v>
      </c>
      <c r="G231" s="235" t="s">
        <v>2624</v>
      </c>
      <c r="H231" s="235" t="s">
        <v>2863</v>
      </c>
      <c r="I231" s="150">
        <f t="shared" si="6"/>
        <v>68.069999999999993</v>
      </c>
      <c r="J231" s="147">
        <v>1E-4</v>
      </c>
      <c r="K231" s="147">
        <v>0.99529999999999996</v>
      </c>
      <c r="L231" s="229" t="str">
        <f t="shared" si="7"/>
        <v>C</v>
      </c>
    </row>
    <row r="232" spans="2:12" ht="24" customHeight="1" x14ac:dyDescent="0.2">
      <c r="B232" s="350" t="s">
        <v>1188</v>
      </c>
      <c r="C232" s="137" t="s">
        <v>72</v>
      </c>
      <c r="D232" s="137" t="s">
        <v>1189</v>
      </c>
      <c r="E232" s="137" t="s">
        <v>887</v>
      </c>
      <c r="F232" s="138" t="s">
        <v>67</v>
      </c>
      <c r="G232" s="235" t="s">
        <v>2624</v>
      </c>
      <c r="H232" s="235" t="s">
        <v>2864</v>
      </c>
      <c r="I232" s="150">
        <f t="shared" si="6"/>
        <v>66.510000000000005</v>
      </c>
      <c r="J232" s="147">
        <v>1E-4</v>
      </c>
      <c r="K232" s="147">
        <v>0.99539999999999995</v>
      </c>
      <c r="L232" s="229" t="str">
        <f t="shared" si="7"/>
        <v>C</v>
      </c>
    </row>
    <row r="233" spans="2:12" ht="24" customHeight="1" x14ac:dyDescent="0.2">
      <c r="B233" s="350" t="s">
        <v>2865</v>
      </c>
      <c r="C233" s="137" t="s">
        <v>72</v>
      </c>
      <c r="D233" s="137" t="s">
        <v>1635</v>
      </c>
      <c r="E233" s="137" t="s">
        <v>1560</v>
      </c>
      <c r="F233" s="138" t="s">
        <v>866</v>
      </c>
      <c r="G233" s="235" t="s">
        <v>2866</v>
      </c>
      <c r="H233" s="235" t="s">
        <v>2867</v>
      </c>
      <c r="I233" s="150">
        <f t="shared" si="6"/>
        <v>66.11</v>
      </c>
      <c r="J233" s="147">
        <v>1E-4</v>
      </c>
      <c r="K233" s="147">
        <v>0.99550000000000005</v>
      </c>
      <c r="L233" s="229" t="str">
        <f t="shared" si="7"/>
        <v>C</v>
      </c>
    </row>
    <row r="234" spans="2:12" ht="36" customHeight="1" x14ac:dyDescent="0.2">
      <c r="B234" s="350" t="s">
        <v>1469</v>
      </c>
      <c r="C234" s="137" t="s">
        <v>72</v>
      </c>
      <c r="D234" s="137" t="s">
        <v>1470</v>
      </c>
      <c r="E234" s="137" t="s">
        <v>887</v>
      </c>
      <c r="F234" s="138" t="s">
        <v>67</v>
      </c>
      <c r="G234" s="235" t="s">
        <v>2514</v>
      </c>
      <c r="H234" s="235" t="s">
        <v>2868</v>
      </c>
      <c r="I234" s="150">
        <f t="shared" si="6"/>
        <v>65.16</v>
      </c>
      <c r="J234" s="147">
        <v>1E-4</v>
      </c>
      <c r="K234" s="147">
        <v>0.99570000000000003</v>
      </c>
      <c r="L234" s="229" t="str">
        <f t="shared" si="7"/>
        <v>C</v>
      </c>
    </row>
    <row r="235" spans="2:12" ht="24" customHeight="1" x14ac:dyDescent="0.2">
      <c r="B235" s="350" t="s">
        <v>1196</v>
      </c>
      <c r="C235" s="137" t="s">
        <v>72</v>
      </c>
      <c r="D235" s="137" t="s">
        <v>1197</v>
      </c>
      <c r="E235" s="137" t="s">
        <v>887</v>
      </c>
      <c r="F235" s="138" t="s">
        <v>67</v>
      </c>
      <c r="G235" s="235" t="s">
        <v>2869</v>
      </c>
      <c r="H235" s="235" t="s">
        <v>2640</v>
      </c>
      <c r="I235" s="150">
        <f t="shared" si="6"/>
        <v>64.19</v>
      </c>
      <c r="J235" s="147">
        <v>1E-4</v>
      </c>
      <c r="K235" s="147">
        <v>0.99580000000000002</v>
      </c>
      <c r="L235" s="229" t="str">
        <f t="shared" si="7"/>
        <v>C</v>
      </c>
    </row>
    <row r="236" spans="2:12" ht="24" customHeight="1" x14ac:dyDescent="0.2">
      <c r="B236" s="350" t="s">
        <v>1288</v>
      </c>
      <c r="C236" s="137" t="s">
        <v>72</v>
      </c>
      <c r="D236" s="137" t="s">
        <v>1289</v>
      </c>
      <c r="E236" s="137" t="s">
        <v>887</v>
      </c>
      <c r="F236" s="138" t="s">
        <v>67</v>
      </c>
      <c r="G236" s="235" t="s">
        <v>2453</v>
      </c>
      <c r="H236" s="235" t="s">
        <v>2870</v>
      </c>
      <c r="I236" s="150">
        <f t="shared" si="6"/>
        <v>64.150000000000006</v>
      </c>
      <c r="J236" s="147">
        <v>1E-4</v>
      </c>
      <c r="K236" s="147">
        <v>0.99590000000000001</v>
      </c>
      <c r="L236" s="229" t="str">
        <f t="shared" si="7"/>
        <v>C</v>
      </c>
    </row>
    <row r="237" spans="2:12" ht="24" customHeight="1" x14ac:dyDescent="0.2">
      <c r="B237" s="350" t="s">
        <v>2871</v>
      </c>
      <c r="C237" s="137" t="s">
        <v>72</v>
      </c>
      <c r="D237" s="137" t="s">
        <v>1636</v>
      </c>
      <c r="E237" s="137" t="s">
        <v>887</v>
      </c>
      <c r="F237" s="138" t="s">
        <v>67</v>
      </c>
      <c r="G237" s="235" t="s">
        <v>2597</v>
      </c>
      <c r="H237" s="235" t="s">
        <v>2872</v>
      </c>
      <c r="I237" s="150">
        <f t="shared" si="6"/>
        <v>61.87</v>
      </c>
      <c r="J237" s="147">
        <v>1E-4</v>
      </c>
      <c r="K237" s="147">
        <v>0.996</v>
      </c>
      <c r="L237" s="229" t="str">
        <f t="shared" si="7"/>
        <v>C</v>
      </c>
    </row>
    <row r="238" spans="2:12" ht="24" customHeight="1" x14ac:dyDescent="0.2">
      <c r="B238" s="350" t="s">
        <v>1146</v>
      </c>
      <c r="C238" s="137" t="s">
        <v>72</v>
      </c>
      <c r="D238" s="137" t="s">
        <v>1147</v>
      </c>
      <c r="E238" s="137" t="s">
        <v>887</v>
      </c>
      <c r="F238" s="138" t="s">
        <v>67</v>
      </c>
      <c r="G238" s="235" t="s">
        <v>2873</v>
      </c>
      <c r="H238" s="235" t="s">
        <v>2874</v>
      </c>
      <c r="I238" s="150">
        <f t="shared" si="6"/>
        <v>57.25</v>
      </c>
      <c r="J238" s="147">
        <v>1E-4</v>
      </c>
      <c r="K238" s="147">
        <v>0.99609999999999999</v>
      </c>
      <c r="L238" s="229" t="str">
        <f t="shared" si="7"/>
        <v>C</v>
      </c>
    </row>
    <row r="239" spans="2:12" ht="24" customHeight="1" x14ac:dyDescent="0.2">
      <c r="B239" s="350" t="s">
        <v>2875</v>
      </c>
      <c r="C239" s="137" t="s">
        <v>72</v>
      </c>
      <c r="D239" s="137" t="s">
        <v>1637</v>
      </c>
      <c r="E239" s="137" t="s">
        <v>908</v>
      </c>
      <c r="F239" s="138" t="s">
        <v>81</v>
      </c>
      <c r="G239" s="235" t="s">
        <v>2453</v>
      </c>
      <c r="H239" s="235" t="s">
        <v>2876</v>
      </c>
      <c r="I239" s="150">
        <f t="shared" si="6"/>
        <v>57</v>
      </c>
      <c r="J239" s="147">
        <v>1E-4</v>
      </c>
      <c r="K239" s="147">
        <v>0.99619999999999997</v>
      </c>
      <c r="L239" s="229" t="str">
        <f t="shared" si="7"/>
        <v>C</v>
      </c>
    </row>
    <row r="240" spans="2:12" ht="36" customHeight="1" x14ac:dyDescent="0.2">
      <c r="B240" s="350" t="s">
        <v>1200</v>
      </c>
      <c r="C240" s="137" t="s">
        <v>72</v>
      </c>
      <c r="D240" s="137" t="s">
        <v>1201</v>
      </c>
      <c r="E240" s="137" t="s">
        <v>887</v>
      </c>
      <c r="F240" s="138" t="s">
        <v>67</v>
      </c>
      <c r="G240" s="235" t="s">
        <v>2877</v>
      </c>
      <c r="H240" s="235" t="s">
        <v>2878</v>
      </c>
      <c r="I240" s="150">
        <f t="shared" si="6"/>
        <v>56.9</v>
      </c>
      <c r="J240" s="147">
        <v>1E-4</v>
      </c>
      <c r="K240" s="147">
        <v>0.99629999999999996</v>
      </c>
      <c r="L240" s="229" t="str">
        <f t="shared" si="7"/>
        <v>C</v>
      </c>
    </row>
    <row r="241" spans="2:12" ht="24" customHeight="1" x14ac:dyDescent="0.2">
      <c r="B241" s="350" t="s">
        <v>1065</v>
      </c>
      <c r="C241" s="137" t="s">
        <v>72</v>
      </c>
      <c r="D241" s="137" t="s">
        <v>1066</v>
      </c>
      <c r="E241" s="137" t="s">
        <v>887</v>
      </c>
      <c r="F241" s="138" t="s">
        <v>1012</v>
      </c>
      <c r="G241" s="235" t="s">
        <v>2879</v>
      </c>
      <c r="H241" s="235" t="s">
        <v>2880</v>
      </c>
      <c r="I241" s="150">
        <f t="shared" si="6"/>
        <v>56.69</v>
      </c>
      <c r="J241" s="147">
        <v>1E-4</v>
      </c>
      <c r="K241" s="147">
        <v>0.99639999999999995</v>
      </c>
      <c r="L241" s="229" t="str">
        <f t="shared" si="7"/>
        <v>C</v>
      </c>
    </row>
    <row r="242" spans="2:12" ht="36" customHeight="1" x14ac:dyDescent="0.2">
      <c r="B242" s="350" t="s">
        <v>997</v>
      </c>
      <c r="C242" s="137" t="s">
        <v>72</v>
      </c>
      <c r="D242" s="137" t="s">
        <v>998</v>
      </c>
      <c r="E242" s="137" t="s">
        <v>908</v>
      </c>
      <c r="F242" s="138" t="s">
        <v>81</v>
      </c>
      <c r="G242" s="235" t="s">
        <v>2881</v>
      </c>
      <c r="H242" s="235" t="s">
        <v>2581</v>
      </c>
      <c r="I242" s="150">
        <f t="shared" si="6"/>
        <v>54.94</v>
      </c>
      <c r="J242" s="147">
        <v>1E-4</v>
      </c>
      <c r="K242" s="147">
        <v>0.99650000000000005</v>
      </c>
      <c r="L242" s="229" t="str">
        <f t="shared" si="7"/>
        <v>C</v>
      </c>
    </row>
    <row r="243" spans="2:12" ht="36" customHeight="1" x14ac:dyDescent="0.2">
      <c r="B243" s="350" t="s">
        <v>2882</v>
      </c>
      <c r="C243" s="137" t="s">
        <v>72</v>
      </c>
      <c r="D243" s="137" t="s">
        <v>1638</v>
      </c>
      <c r="E243" s="137" t="s">
        <v>887</v>
      </c>
      <c r="F243" s="138" t="s">
        <v>67</v>
      </c>
      <c r="G243" s="235" t="s">
        <v>2514</v>
      </c>
      <c r="H243" s="235" t="s">
        <v>2883</v>
      </c>
      <c r="I243" s="150">
        <f t="shared" si="6"/>
        <v>54.87</v>
      </c>
      <c r="J243" s="147">
        <v>1E-4</v>
      </c>
      <c r="K243" s="147">
        <v>0.99660000000000004</v>
      </c>
      <c r="L243" s="229" t="str">
        <f t="shared" si="7"/>
        <v>C</v>
      </c>
    </row>
    <row r="244" spans="2:12" ht="24" customHeight="1" x14ac:dyDescent="0.2">
      <c r="B244" s="350" t="s">
        <v>2884</v>
      </c>
      <c r="C244" s="137" t="s">
        <v>72</v>
      </c>
      <c r="D244" s="137" t="s">
        <v>1639</v>
      </c>
      <c r="E244" s="137" t="s">
        <v>887</v>
      </c>
      <c r="F244" s="138" t="s">
        <v>67</v>
      </c>
      <c r="G244" s="235" t="s">
        <v>2597</v>
      </c>
      <c r="H244" s="235" t="s">
        <v>2885</v>
      </c>
      <c r="I244" s="150">
        <f t="shared" si="6"/>
        <v>54.68</v>
      </c>
      <c r="J244" s="147">
        <v>1E-4</v>
      </c>
      <c r="K244" s="147">
        <v>0.99670000000000003</v>
      </c>
      <c r="L244" s="229" t="str">
        <f t="shared" si="7"/>
        <v>C</v>
      </c>
    </row>
    <row r="245" spans="2:12" ht="24" customHeight="1" x14ac:dyDescent="0.2">
      <c r="B245" s="350" t="s">
        <v>2886</v>
      </c>
      <c r="C245" s="137" t="s">
        <v>72</v>
      </c>
      <c r="D245" s="137" t="s">
        <v>1640</v>
      </c>
      <c r="E245" s="137" t="s">
        <v>908</v>
      </c>
      <c r="F245" s="138" t="s">
        <v>67</v>
      </c>
      <c r="G245" s="235" t="s">
        <v>2887</v>
      </c>
      <c r="H245" s="235" t="s">
        <v>2888</v>
      </c>
      <c r="I245" s="150">
        <f t="shared" si="6"/>
        <v>53.84</v>
      </c>
      <c r="J245" s="147">
        <v>1E-4</v>
      </c>
      <c r="K245" s="147">
        <v>0.99680000000000002</v>
      </c>
      <c r="L245" s="229" t="str">
        <f t="shared" si="7"/>
        <v>C</v>
      </c>
    </row>
    <row r="246" spans="2:12" ht="48" customHeight="1" x14ac:dyDescent="0.2">
      <c r="B246" s="350" t="s">
        <v>2889</v>
      </c>
      <c r="C246" s="137" t="s">
        <v>72</v>
      </c>
      <c r="D246" s="137" t="s">
        <v>1641</v>
      </c>
      <c r="E246" s="137" t="s">
        <v>908</v>
      </c>
      <c r="F246" s="138" t="s">
        <v>67</v>
      </c>
      <c r="G246" s="235" t="s">
        <v>2890</v>
      </c>
      <c r="H246" s="235" t="s">
        <v>2891</v>
      </c>
      <c r="I246" s="150">
        <f t="shared" si="6"/>
        <v>52.66</v>
      </c>
      <c r="J246" s="147">
        <v>1E-4</v>
      </c>
      <c r="K246" s="147">
        <v>0.99690000000000001</v>
      </c>
      <c r="L246" s="229" t="str">
        <f t="shared" si="7"/>
        <v>C</v>
      </c>
    </row>
    <row r="247" spans="2:12" ht="24" customHeight="1" x14ac:dyDescent="0.2">
      <c r="B247" s="350" t="s">
        <v>2892</v>
      </c>
      <c r="C247" s="137" t="s">
        <v>72</v>
      </c>
      <c r="D247" s="137" t="s">
        <v>1642</v>
      </c>
      <c r="E247" s="137" t="s">
        <v>1560</v>
      </c>
      <c r="F247" s="138" t="s">
        <v>866</v>
      </c>
      <c r="G247" s="235" t="s">
        <v>2893</v>
      </c>
      <c r="H247" s="235" t="s">
        <v>2894</v>
      </c>
      <c r="I247" s="150">
        <f t="shared" si="6"/>
        <v>52.62</v>
      </c>
      <c r="J247" s="147">
        <v>1E-4</v>
      </c>
      <c r="K247" s="147">
        <v>0.997</v>
      </c>
      <c r="L247" s="229" t="str">
        <f t="shared" si="7"/>
        <v>C</v>
      </c>
    </row>
    <row r="248" spans="2:12" ht="36" customHeight="1" x14ac:dyDescent="0.2">
      <c r="B248" s="350" t="s">
        <v>1236</v>
      </c>
      <c r="C248" s="137" t="s">
        <v>72</v>
      </c>
      <c r="D248" s="137" t="s">
        <v>1237</v>
      </c>
      <c r="E248" s="137" t="s">
        <v>887</v>
      </c>
      <c r="F248" s="138" t="s">
        <v>67</v>
      </c>
      <c r="G248" s="235" t="s">
        <v>2453</v>
      </c>
      <c r="H248" s="235" t="s">
        <v>2895</v>
      </c>
      <c r="I248" s="150">
        <f t="shared" si="6"/>
        <v>52.4</v>
      </c>
      <c r="J248" s="147">
        <v>1E-4</v>
      </c>
      <c r="K248" s="147">
        <v>0.99709999999999999</v>
      </c>
      <c r="L248" s="229" t="str">
        <f t="shared" si="7"/>
        <v>C</v>
      </c>
    </row>
    <row r="249" spans="2:12" ht="24" customHeight="1" x14ac:dyDescent="0.2">
      <c r="B249" s="350" t="s">
        <v>953</v>
      </c>
      <c r="C249" s="137" t="s">
        <v>72</v>
      </c>
      <c r="D249" s="137" t="s">
        <v>954</v>
      </c>
      <c r="E249" s="137" t="s">
        <v>887</v>
      </c>
      <c r="F249" s="138" t="s">
        <v>175</v>
      </c>
      <c r="G249" s="235" t="s">
        <v>2896</v>
      </c>
      <c r="H249" s="235" t="s">
        <v>2897</v>
      </c>
      <c r="I249" s="150">
        <f t="shared" si="6"/>
        <v>51.08</v>
      </c>
      <c r="J249" s="147">
        <v>1E-4</v>
      </c>
      <c r="K249" s="147">
        <v>0.99719999999999998</v>
      </c>
      <c r="L249" s="229" t="str">
        <f t="shared" si="7"/>
        <v>C</v>
      </c>
    </row>
    <row r="250" spans="2:12" ht="24" customHeight="1" x14ac:dyDescent="0.2">
      <c r="B250" s="350" t="s">
        <v>1073</v>
      </c>
      <c r="C250" s="137" t="s">
        <v>72</v>
      </c>
      <c r="D250" s="137" t="s">
        <v>1074</v>
      </c>
      <c r="E250" s="137" t="s">
        <v>887</v>
      </c>
      <c r="F250" s="138" t="s">
        <v>74</v>
      </c>
      <c r="G250" s="235" t="s">
        <v>2898</v>
      </c>
      <c r="H250" s="235" t="s">
        <v>2899</v>
      </c>
      <c r="I250" s="150">
        <f t="shared" si="6"/>
        <v>50.72</v>
      </c>
      <c r="J250" s="147">
        <v>1E-4</v>
      </c>
      <c r="K250" s="147">
        <v>0.99729999999999996</v>
      </c>
      <c r="L250" s="229" t="str">
        <f t="shared" si="7"/>
        <v>C</v>
      </c>
    </row>
    <row r="251" spans="2:12" ht="24" customHeight="1" x14ac:dyDescent="0.2">
      <c r="B251" s="350" t="s">
        <v>2900</v>
      </c>
      <c r="C251" s="137" t="s">
        <v>72</v>
      </c>
      <c r="D251" s="137" t="s">
        <v>1643</v>
      </c>
      <c r="E251" s="137" t="s">
        <v>1560</v>
      </c>
      <c r="F251" s="138" t="s">
        <v>866</v>
      </c>
      <c r="G251" s="235" t="s">
        <v>2901</v>
      </c>
      <c r="H251" s="235" t="s">
        <v>2902</v>
      </c>
      <c r="I251" s="150">
        <f t="shared" si="6"/>
        <v>49.34</v>
      </c>
      <c r="J251" s="147">
        <v>1E-4</v>
      </c>
      <c r="K251" s="147">
        <v>0.99739999999999995</v>
      </c>
      <c r="L251" s="229" t="str">
        <f t="shared" si="7"/>
        <v>C</v>
      </c>
    </row>
    <row r="252" spans="2:12" ht="24" customHeight="1" x14ac:dyDescent="0.2">
      <c r="B252" s="350" t="s">
        <v>1228</v>
      </c>
      <c r="C252" s="137" t="s">
        <v>72</v>
      </c>
      <c r="D252" s="137" t="s">
        <v>1229</v>
      </c>
      <c r="E252" s="137" t="s">
        <v>887</v>
      </c>
      <c r="F252" s="138" t="s">
        <v>67</v>
      </c>
      <c r="G252" s="235" t="s">
        <v>2844</v>
      </c>
      <c r="H252" s="235" t="s">
        <v>2903</v>
      </c>
      <c r="I252" s="150">
        <f t="shared" si="6"/>
        <v>48.98</v>
      </c>
      <c r="J252" s="147">
        <v>1E-4</v>
      </c>
      <c r="K252" s="147">
        <v>0.99750000000000005</v>
      </c>
      <c r="L252" s="229" t="str">
        <f t="shared" si="7"/>
        <v>C</v>
      </c>
    </row>
    <row r="253" spans="2:12" ht="24" customHeight="1" x14ac:dyDescent="0.2">
      <c r="B253" s="350" t="s">
        <v>1292</v>
      </c>
      <c r="C253" s="137" t="s">
        <v>72</v>
      </c>
      <c r="D253" s="137" t="s">
        <v>1293</v>
      </c>
      <c r="E253" s="137" t="s">
        <v>887</v>
      </c>
      <c r="F253" s="138" t="s">
        <v>67</v>
      </c>
      <c r="G253" s="235" t="s">
        <v>2512</v>
      </c>
      <c r="H253" s="235" t="s">
        <v>2904</v>
      </c>
      <c r="I253" s="150">
        <f t="shared" si="6"/>
        <v>48.9</v>
      </c>
      <c r="J253" s="147">
        <v>1E-4</v>
      </c>
      <c r="K253" s="147">
        <v>0.99750000000000005</v>
      </c>
      <c r="L253" s="229" t="str">
        <f t="shared" si="7"/>
        <v>C</v>
      </c>
    </row>
    <row r="254" spans="2:12" ht="24" customHeight="1" x14ac:dyDescent="0.2">
      <c r="B254" s="350" t="s">
        <v>1210</v>
      </c>
      <c r="C254" s="137" t="s">
        <v>72</v>
      </c>
      <c r="D254" s="137" t="s">
        <v>1211</v>
      </c>
      <c r="E254" s="137" t="s">
        <v>887</v>
      </c>
      <c r="F254" s="138" t="s">
        <v>67</v>
      </c>
      <c r="G254" s="235" t="s">
        <v>2453</v>
      </c>
      <c r="H254" s="235" t="s">
        <v>2905</v>
      </c>
      <c r="I254" s="150">
        <f t="shared" si="6"/>
        <v>44.21</v>
      </c>
      <c r="J254" s="147">
        <v>1E-4</v>
      </c>
      <c r="K254" s="147">
        <v>0.99760000000000004</v>
      </c>
      <c r="L254" s="229" t="str">
        <f t="shared" si="7"/>
        <v>C</v>
      </c>
    </row>
    <row r="255" spans="2:12" ht="24" customHeight="1" x14ac:dyDescent="0.2">
      <c r="B255" s="350" t="s">
        <v>1457</v>
      </c>
      <c r="C255" s="137" t="s">
        <v>72</v>
      </c>
      <c r="D255" s="137" t="s">
        <v>1458</v>
      </c>
      <c r="E255" s="137" t="s">
        <v>887</v>
      </c>
      <c r="F255" s="138" t="s">
        <v>122</v>
      </c>
      <c r="G255" s="235" t="s">
        <v>2597</v>
      </c>
      <c r="H255" s="235" t="s">
        <v>2906</v>
      </c>
      <c r="I255" s="150">
        <f t="shared" si="6"/>
        <v>42.63</v>
      </c>
      <c r="J255" s="147">
        <v>1E-4</v>
      </c>
      <c r="K255" s="147">
        <v>0.99770000000000003</v>
      </c>
      <c r="L255" s="229" t="str">
        <f t="shared" si="7"/>
        <v>C</v>
      </c>
    </row>
    <row r="256" spans="2:12" ht="24" customHeight="1" x14ac:dyDescent="0.2">
      <c r="B256" s="350" t="s">
        <v>1483</v>
      </c>
      <c r="C256" s="137" t="s">
        <v>59</v>
      </c>
      <c r="D256" s="137" t="s">
        <v>1484</v>
      </c>
      <c r="E256" s="137" t="s">
        <v>887</v>
      </c>
      <c r="F256" s="138" t="s">
        <v>67</v>
      </c>
      <c r="G256" s="235" t="s">
        <v>2514</v>
      </c>
      <c r="H256" s="235" t="s">
        <v>2907</v>
      </c>
      <c r="I256" s="150">
        <f t="shared" si="6"/>
        <v>42.42</v>
      </c>
      <c r="J256" s="147">
        <v>1E-4</v>
      </c>
      <c r="K256" s="147">
        <v>0.99780000000000002</v>
      </c>
      <c r="L256" s="229" t="str">
        <f t="shared" si="7"/>
        <v>C</v>
      </c>
    </row>
    <row r="257" spans="2:12" ht="36" customHeight="1" x14ac:dyDescent="0.2">
      <c r="B257" s="350" t="s">
        <v>1447</v>
      </c>
      <c r="C257" s="137" t="s">
        <v>72</v>
      </c>
      <c r="D257" s="137" t="s">
        <v>1448</v>
      </c>
      <c r="E257" s="137" t="s">
        <v>887</v>
      </c>
      <c r="F257" s="138" t="s">
        <v>67</v>
      </c>
      <c r="G257" s="235" t="s">
        <v>2512</v>
      </c>
      <c r="H257" s="235" t="s">
        <v>2908</v>
      </c>
      <c r="I257" s="150">
        <f t="shared" si="6"/>
        <v>42.23</v>
      </c>
      <c r="J257" s="147">
        <v>1E-4</v>
      </c>
      <c r="K257" s="147">
        <v>0.99780000000000002</v>
      </c>
      <c r="L257" s="229" t="str">
        <f t="shared" si="7"/>
        <v>C</v>
      </c>
    </row>
    <row r="258" spans="2:12" ht="24" customHeight="1" x14ac:dyDescent="0.2">
      <c r="B258" s="350" t="s">
        <v>1075</v>
      </c>
      <c r="C258" s="137" t="s">
        <v>72</v>
      </c>
      <c r="D258" s="137" t="s">
        <v>1076</v>
      </c>
      <c r="E258" s="137" t="s">
        <v>887</v>
      </c>
      <c r="F258" s="138" t="s">
        <v>122</v>
      </c>
      <c r="G258" s="235" t="s">
        <v>2909</v>
      </c>
      <c r="H258" s="235" t="s">
        <v>2910</v>
      </c>
      <c r="I258" s="150">
        <f t="shared" si="6"/>
        <v>41.67</v>
      </c>
      <c r="J258" s="147">
        <v>1E-4</v>
      </c>
      <c r="K258" s="147">
        <v>0.99790000000000001</v>
      </c>
      <c r="L258" s="229" t="str">
        <f t="shared" si="7"/>
        <v>C</v>
      </c>
    </row>
    <row r="259" spans="2:12" ht="24" customHeight="1" x14ac:dyDescent="0.2">
      <c r="B259" s="350" t="s">
        <v>1439</v>
      </c>
      <c r="C259" s="137" t="s">
        <v>72</v>
      </c>
      <c r="D259" s="137" t="s">
        <v>1440</v>
      </c>
      <c r="E259" s="137" t="s">
        <v>887</v>
      </c>
      <c r="F259" s="138" t="s">
        <v>67</v>
      </c>
      <c r="G259" s="235" t="s">
        <v>2844</v>
      </c>
      <c r="H259" s="235" t="s">
        <v>2911</v>
      </c>
      <c r="I259" s="150">
        <f t="shared" si="6"/>
        <v>41.22</v>
      </c>
      <c r="J259" s="147">
        <v>1E-4</v>
      </c>
      <c r="K259" s="147">
        <v>0.998</v>
      </c>
      <c r="L259" s="229" t="str">
        <f t="shared" si="7"/>
        <v>C</v>
      </c>
    </row>
    <row r="260" spans="2:12" ht="24" customHeight="1" x14ac:dyDescent="0.2">
      <c r="B260" s="350" t="s">
        <v>1331</v>
      </c>
      <c r="C260" s="137" t="s">
        <v>72</v>
      </c>
      <c r="D260" s="137" t="s">
        <v>1332</v>
      </c>
      <c r="E260" s="137" t="s">
        <v>887</v>
      </c>
      <c r="F260" s="138" t="s">
        <v>67</v>
      </c>
      <c r="G260" s="235" t="s">
        <v>2514</v>
      </c>
      <c r="H260" s="235" t="s">
        <v>2912</v>
      </c>
      <c r="I260" s="150">
        <f t="shared" si="6"/>
        <v>37.229999999999997</v>
      </c>
      <c r="J260" s="147">
        <v>1E-4</v>
      </c>
      <c r="K260" s="147">
        <v>0.99809999999999999</v>
      </c>
      <c r="L260" s="229" t="str">
        <f t="shared" si="7"/>
        <v>C</v>
      </c>
    </row>
    <row r="261" spans="2:12" ht="24" customHeight="1" x14ac:dyDescent="0.2">
      <c r="B261" s="350" t="s">
        <v>1044</v>
      </c>
      <c r="C261" s="137" t="s">
        <v>72</v>
      </c>
      <c r="D261" s="137" t="s">
        <v>1045</v>
      </c>
      <c r="E261" s="137" t="s">
        <v>887</v>
      </c>
      <c r="F261" s="138" t="s">
        <v>934</v>
      </c>
      <c r="G261" s="235" t="s">
        <v>2913</v>
      </c>
      <c r="H261" s="235" t="s">
        <v>2914</v>
      </c>
      <c r="I261" s="150">
        <f t="shared" si="6"/>
        <v>36.32</v>
      </c>
      <c r="J261" s="147">
        <v>1E-4</v>
      </c>
      <c r="K261" s="147">
        <v>0.99809999999999999</v>
      </c>
      <c r="L261" s="229" t="str">
        <f t="shared" si="7"/>
        <v>C</v>
      </c>
    </row>
    <row r="262" spans="2:12" ht="24" customHeight="1" x14ac:dyDescent="0.2">
      <c r="B262" s="350" t="s">
        <v>1184</v>
      </c>
      <c r="C262" s="137" t="s">
        <v>72</v>
      </c>
      <c r="D262" s="137" t="s">
        <v>1185</v>
      </c>
      <c r="E262" s="137" t="s">
        <v>887</v>
      </c>
      <c r="F262" s="138" t="s">
        <v>67</v>
      </c>
      <c r="G262" s="235" t="s">
        <v>2453</v>
      </c>
      <c r="H262" s="235" t="s">
        <v>2915</v>
      </c>
      <c r="I262" s="150">
        <f t="shared" si="6"/>
        <v>33.61</v>
      </c>
      <c r="J262" s="147">
        <v>1E-4</v>
      </c>
      <c r="K262" s="147">
        <v>0.99819999999999998</v>
      </c>
      <c r="L262" s="229" t="str">
        <f t="shared" si="7"/>
        <v>C</v>
      </c>
    </row>
    <row r="263" spans="2:12" ht="24" customHeight="1" x14ac:dyDescent="0.2">
      <c r="B263" s="350" t="s">
        <v>1192</v>
      </c>
      <c r="C263" s="137" t="s">
        <v>72</v>
      </c>
      <c r="D263" s="137" t="s">
        <v>1193</v>
      </c>
      <c r="E263" s="137" t="s">
        <v>887</v>
      </c>
      <c r="F263" s="138" t="s">
        <v>67</v>
      </c>
      <c r="G263" s="235" t="s">
        <v>2854</v>
      </c>
      <c r="H263" s="235" t="s">
        <v>2916</v>
      </c>
      <c r="I263" s="150">
        <f t="shared" si="6"/>
        <v>32.200000000000003</v>
      </c>
      <c r="J263" s="147">
        <v>1E-4</v>
      </c>
      <c r="K263" s="147">
        <v>0.99819999999999998</v>
      </c>
      <c r="L263" s="229" t="str">
        <f t="shared" si="7"/>
        <v>C</v>
      </c>
    </row>
    <row r="264" spans="2:12" ht="24" customHeight="1" x14ac:dyDescent="0.2">
      <c r="B264" s="350" t="s">
        <v>1137</v>
      </c>
      <c r="C264" s="137" t="s">
        <v>72</v>
      </c>
      <c r="D264" s="137" t="s">
        <v>1138</v>
      </c>
      <c r="E264" s="137" t="s">
        <v>887</v>
      </c>
      <c r="F264" s="138" t="s">
        <v>67</v>
      </c>
      <c r="G264" s="235" t="s">
        <v>2917</v>
      </c>
      <c r="H264" s="235" t="s">
        <v>2616</v>
      </c>
      <c r="I264" s="150">
        <f t="shared" si="6"/>
        <v>31.7</v>
      </c>
      <c r="J264" s="147">
        <v>1E-4</v>
      </c>
      <c r="K264" s="147">
        <v>0.99829999999999997</v>
      </c>
      <c r="L264" s="229" t="str">
        <f t="shared" si="7"/>
        <v>C</v>
      </c>
    </row>
    <row r="265" spans="2:12" ht="24" customHeight="1" x14ac:dyDescent="0.2">
      <c r="B265" s="350" t="s">
        <v>2918</v>
      </c>
      <c r="C265" s="137" t="s">
        <v>72</v>
      </c>
      <c r="D265" s="137" t="s">
        <v>1644</v>
      </c>
      <c r="E265" s="137" t="s">
        <v>887</v>
      </c>
      <c r="F265" s="138" t="s">
        <v>67</v>
      </c>
      <c r="G265" s="235" t="s">
        <v>2512</v>
      </c>
      <c r="H265" s="235" t="s">
        <v>2919</v>
      </c>
      <c r="I265" s="150">
        <f t="shared" si="6"/>
        <v>31.52</v>
      </c>
      <c r="J265" s="147">
        <v>1E-4</v>
      </c>
      <c r="K265" s="147">
        <v>0.99839999999999995</v>
      </c>
      <c r="L265" s="229" t="str">
        <f t="shared" si="7"/>
        <v>C</v>
      </c>
    </row>
    <row r="266" spans="2:12" ht="24" customHeight="1" x14ac:dyDescent="0.2">
      <c r="B266" s="350" t="s">
        <v>1186</v>
      </c>
      <c r="C266" s="137" t="s">
        <v>72</v>
      </c>
      <c r="D266" s="137" t="s">
        <v>1187</v>
      </c>
      <c r="E266" s="137" t="s">
        <v>887</v>
      </c>
      <c r="F266" s="138" t="s">
        <v>67</v>
      </c>
      <c r="G266" s="235" t="s">
        <v>2565</v>
      </c>
      <c r="H266" s="235" t="s">
        <v>2920</v>
      </c>
      <c r="I266" s="150">
        <f t="shared" si="6"/>
        <v>30.33</v>
      </c>
      <c r="J266" s="147">
        <v>1E-4</v>
      </c>
      <c r="K266" s="147">
        <v>0.99839999999999995</v>
      </c>
      <c r="L266" s="229" t="str">
        <f t="shared" si="7"/>
        <v>C</v>
      </c>
    </row>
    <row r="267" spans="2:12" ht="24" customHeight="1" x14ac:dyDescent="0.2">
      <c r="B267" s="350" t="s">
        <v>1178</v>
      </c>
      <c r="C267" s="137" t="s">
        <v>72</v>
      </c>
      <c r="D267" s="137" t="s">
        <v>1179</v>
      </c>
      <c r="E267" s="137" t="s">
        <v>887</v>
      </c>
      <c r="F267" s="138" t="s">
        <v>67</v>
      </c>
      <c r="G267" s="235" t="s">
        <v>2597</v>
      </c>
      <c r="H267" s="235" t="s">
        <v>2921</v>
      </c>
      <c r="I267" s="150">
        <f t="shared" si="6"/>
        <v>29.59</v>
      </c>
      <c r="J267" s="147">
        <v>1E-4</v>
      </c>
      <c r="K267" s="147">
        <v>0.99850000000000005</v>
      </c>
      <c r="L267" s="229" t="str">
        <f t="shared" si="7"/>
        <v>C</v>
      </c>
    </row>
    <row r="268" spans="2:12" ht="24" customHeight="1" x14ac:dyDescent="0.2">
      <c r="B268" s="350" t="s">
        <v>1286</v>
      </c>
      <c r="C268" s="137" t="s">
        <v>72</v>
      </c>
      <c r="D268" s="137" t="s">
        <v>1287</v>
      </c>
      <c r="E268" s="137" t="s">
        <v>887</v>
      </c>
      <c r="F268" s="138" t="s">
        <v>67</v>
      </c>
      <c r="G268" s="235" t="s">
        <v>2512</v>
      </c>
      <c r="H268" s="235" t="s">
        <v>2922</v>
      </c>
      <c r="I268" s="150">
        <f t="shared" si="6"/>
        <v>29.46</v>
      </c>
      <c r="J268" s="147">
        <v>1E-4</v>
      </c>
      <c r="K268" s="147">
        <v>0.99850000000000005</v>
      </c>
      <c r="L268" s="229" t="str">
        <f t="shared" si="7"/>
        <v>C</v>
      </c>
    </row>
    <row r="269" spans="2:12" ht="24" customHeight="1" x14ac:dyDescent="0.2">
      <c r="B269" s="350" t="s">
        <v>1216</v>
      </c>
      <c r="C269" s="137" t="s">
        <v>72</v>
      </c>
      <c r="D269" s="137" t="s">
        <v>1217</v>
      </c>
      <c r="E269" s="137" t="s">
        <v>887</v>
      </c>
      <c r="F269" s="138" t="s">
        <v>67</v>
      </c>
      <c r="G269" s="235" t="s">
        <v>2461</v>
      </c>
      <c r="H269" s="235" t="s">
        <v>2923</v>
      </c>
      <c r="I269" s="150">
        <f t="shared" ref="I269:I332" si="8">ROUND(H269*G269,2)</f>
        <v>28.9</v>
      </c>
      <c r="J269" s="147">
        <v>1E-4</v>
      </c>
      <c r="K269" s="147">
        <v>0.99860000000000004</v>
      </c>
      <c r="L269" s="229" t="str">
        <f t="shared" si="7"/>
        <v>C</v>
      </c>
    </row>
    <row r="270" spans="2:12" ht="36" customHeight="1" x14ac:dyDescent="0.2">
      <c r="B270" s="350" t="s">
        <v>1391</v>
      </c>
      <c r="C270" s="137" t="s">
        <v>72</v>
      </c>
      <c r="D270" s="137" t="s">
        <v>1392</v>
      </c>
      <c r="E270" s="137" t="s">
        <v>887</v>
      </c>
      <c r="F270" s="138" t="s">
        <v>67</v>
      </c>
      <c r="G270" s="235" t="s">
        <v>2624</v>
      </c>
      <c r="H270" s="235" t="s">
        <v>2924</v>
      </c>
      <c r="I270" s="150">
        <f t="shared" si="8"/>
        <v>28.45</v>
      </c>
      <c r="J270" s="147">
        <v>1E-4</v>
      </c>
      <c r="K270" s="147">
        <v>0.99860000000000004</v>
      </c>
      <c r="L270" s="229" t="str">
        <f t="shared" ref="L270:L333" si="9">IF(K270&gt;=95%,"C",IF(K270&lt;80%,"A","B"))</f>
        <v>C</v>
      </c>
    </row>
    <row r="271" spans="2:12" ht="48" customHeight="1" x14ac:dyDescent="0.2">
      <c r="B271" s="350" t="s">
        <v>2925</v>
      </c>
      <c r="C271" s="137" t="s">
        <v>72</v>
      </c>
      <c r="D271" s="137" t="s">
        <v>1645</v>
      </c>
      <c r="E271" s="137" t="s">
        <v>908</v>
      </c>
      <c r="F271" s="138" t="s">
        <v>67</v>
      </c>
      <c r="G271" s="235" t="s">
        <v>2926</v>
      </c>
      <c r="H271" s="235" t="s">
        <v>2927</v>
      </c>
      <c r="I271" s="150">
        <f t="shared" si="8"/>
        <v>28.27</v>
      </c>
      <c r="J271" s="147">
        <v>1E-4</v>
      </c>
      <c r="K271" s="147">
        <v>0.99870000000000003</v>
      </c>
      <c r="L271" s="229" t="str">
        <f t="shared" si="9"/>
        <v>C</v>
      </c>
    </row>
    <row r="272" spans="2:12" ht="24" customHeight="1" x14ac:dyDescent="0.2">
      <c r="B272" s="350" t="s">
        <v>2928</v>
      </c>
      <c r="C272" s="137" t="s">
        <v>72</v>
      </c>
      <c r="D272" s="137" t="s">
        <v>1646</v>
      </c>
      <c r="E272" s="137" t="s">
        <v>887</v>
      </c>
      <c r="F272" s="138" t="s">
        <v>67</v>
      </c>
      <c r="G272" s="235" t="s">
        <v>2597</v>
      </c>
      <c r="H272" s="235" t="s">
        <v>2929</v>
      </c>
      <c r="I272" s="150">
        <f t="shared" si="8"/>
        <v>27.79</v>
      </c>
      <c r="J272" s="147">
        <v>1E-4</v>
      </c>
      <c r="K272" s="147">
        <v>0.99870000000000003</v>
      </c>
      <c r="L272" s="229" t="str">
        <f t="shared" si="9"/>
        <v>C</v>
      </c>
    </row>
    <row r="273" spans="2:12" ht="24" customHeight="1" x14ac:dyDescent="0.2">
      <c r="B273" s="350" t="s">
        <v>2930</v>
      </c>
      <c r="C273" s="137" t="s">
        <v>72</v>
      </c>
      <c r="D273" s="137" t="s">
        <v>1647</v>
      </c>
      <c r="E273" s="137" t="s">
        <v>887</v>
      </c>
      <c r="F273" s="138" t="s">
        <v>67</v>
      </c>
      <c r="G273" s="235" t="s">
        <v>2512</v>
      </c>
      <c r="H273" s="235" t="s">
        <v>2931</v>
      </c>
      <c r="I273" s="150">
        <f t="shared" si="8"/>
        <v>27.5</v>
      </c>
      <c r="J273" s="147">
        <v>0</v>
      </c>
      <c r="K273" s="147">
        <v>0.99880000000000002</v>
      </c>
      <c r="L273" s="229" t="str">
        <f t="shared" si="9"/>
        <v>C</v>
      </c>
    </row>
    <row r="274" spans="2:12" ht="24" customHeight="1" x14ac:dyDescent="0.2">
      <c r="B274" s="350" t="s">
        <v>1208</v>
      </c>
      <c r="C274" s="137" t="s">
        <v>72</v>
      </c>
      <c r="D274" s="137" t="s">
        <v>1209</v>
      </c>
      <c r="E274" s="137" t="s">
        <v>887</v>
      </c>
      <c r="F274" s="138" t="s">
        <v>67</v>
      </c>
      <c r="G274" s="235" t="s">
        <v>2854</v>
      </c>
      <c r="H274" s="235" t="s">
        <v>2932</v>
      </c>
      <c r="I274" s="150">
        <f t="shared" si="8"/>
        <v>27.37</v>
      </c>
      <c r="J274" s="147">
        <v>0</v>
      </c>
      <c r="K274" s="147">
        <v>0.99880000000000002</v>
      </c>
      <c r="L274" s="229" t="str">
        <f t="shared" si="9"/>
        <v>C</v>
      </c>
    </row>
    <row r="275" spans="2:12" ht="24" customHeight="1" x14ac:dyDescent="0.2">
      <c r="B275" s="350" t="s">
        <v>2933</v>
      </c>
      <c r="C275" s="137" t="s">
        <v>72</v>
      </c>
      <c r="D275" s="137" t="s">
        <v>1648</v>
      </c>
      <c r="E275" s="137" t="s">
        <v>887</v>
      </c>
      <c r="F275" s="138" t="s">
        <v>67</v>
      </c>
      <c r="G275" s="235" t="s">
        <v>2854</v>
      </c>
      <c r="H275" s="235" t="s">
        <v>2934</v>
      </c>
      <c r="I275" s="150">
        <f t="shared" si="8"/>
        <v>27.26</v>
      </c>
      <c r="J275" s="147">
        <v>0</v>
      </c>
      <c r="K275" s="147">
        <v>0.99890000000000001</v>
      </c>
      <c r="L275" s="229" t="str">
        <f t="shared" si="9"/>
        <v>C</v>
      </c>
    </row>
    <row r="276" spans="2:12" ht="24" customHeight="1" x14ac:dyDescent="0.2">
      <c r="B276" s="350" t="s">
        <v>2935</v>
      </c>
      <c r="C276" s="137" t="s">
        <v>72</v>
      </c>
      <c r="D276" s="137" t="s">
        <v>1649</v>
      </c>
      <c r="E276" s="137" t="s">
        <v>887</v>
      </c>
      <c r="F276" s="138" t="s">
        <v>67</v>
      </c>
      <c r="G276" s="235" t="s">
        <v>2512</v>
      </c>
      <c r="H276" s="235" t="s">
        <v>2936</v>
      </c>
      <c r="I276" s="150">
        <f t="shared" si="8"/>
        <v>24.68</v>
      </c>
      <c r="J276" s="147">
        <v>0</v>
      </c>
      <c r="K276" s="147">
        <v>0.99890000000000001</v>
      </c>
      <c r="L276" s="229" t="str">
        <f t="shared" si="9"/>
        <v>C</v>
      </c>
    </row>
    <row r="277" spans="2:12" ht="24" customHeight="1" x14ac:dyDescent="0.2">
      <c r="B277" s="350" t="s">
        <v>2937</v>
      </c>
      <c r="C277" s="137" t="s">
        <v>72</v>
      </c>
      <c r="D277" s="137" t="s">
        <v>1650</v>
      </c>
      <c r="E277" s="137" t="s">
        <v>1560</v>
      </c>
      <c r="F277" s="138" t="s">
        <v>866</v>
      </c>
      <c r="G277" s="235" t="s">
        <v>2938</v>
      </c>
      <c r="H277" s="235" t="s">
        <v>2939</v>
      </c>
      <c r="I277" s="150">
        <f t="shared" si="8"/>
        <v>24.29</v>
      </c>
      <c r="J277" s="147">
        <v>0</v>
      </c>
      <c r="K277" s="147">
        <v>0.999</v>
      </c>
      <c r="L277" s="229" t="str">
        <f t="shared" si="9"/>
        <v>C</v>
      </c>
    </row>
    <row r="278" spans="2:12" ht="48" customHeight="1" x14ac:dyDescent="0.2">
      <c r="B278" s="350" t="s">
        <v>2940</v>
      </c>
      <c r="C278" s="137" t="s">
        <v>72</v>
      </c>
      <c r="D278" s="137" t="s">
        <v>1651</v>
      </c>
      <c r="E278" s="137" t="s">
        <v>908</v>
      </c>
      <c r="F278" s="138" t="s">
        <v>67</v>
      </c>
      <c r="G278" s="235" t="s">
        <v>2941</v>
      </c>
      <c r="H278" s="235" t="s">
        <v>2942</v>
      </c>
      <c r="I278" s="150">
        <f t="shared" si="8"/>
        <v>23.35</v>
      </c>
      <c r="J278" s="147">
        <v>0</v>
      </c>
      <c r="K278" s="147">
        <v>0.999</v>
      </c>
      <c r="L278" s="229" t="str">
        <f t="shared" si="9"/>
        <v>C</v>
      </c>
    </row>
    <row r="279" spans="2:12" ht="24" customHeight="1" x14ac:dyDescent="0.2">
      <c r="B279" s="350" t="s">
        <v>1206</v>
      </c>
      <c r="C279" s="137" t="s">
        <v>72</v>
      </c>
      <c r="D279" s="137" t="s">
        <v>1207</v>
      </c>
      <c r="E279" s="137" t="s">
        <v>887</v>
      </c>
      <c r="F279" s="138" t="s">
        <v>67</v>
      </c>
      <c r="G279" s="235" t="s">
        <v>2453</v>
      </c>
      <c r="H279" s="235" t="s">
        <v>2943</v>
      </c>
      <c r="I279" s="150">
        <f t="shared" si="8"/>
        <v>22.58</v>
      </c>
      <c r="J279" s="147">
        <v>0</v>
      </c>
      <c r="K279" s="147">
        <v>0.999</v>
      </c>
      <c r="L279" s="229" t="str">
        <f t="shared" si="9"/>
        <v>C</v>
      </c>
    </row>
    <row r="280" spans="2:12" ht="36" customHeight="1" x14ac:dyDescent="0.2">
      <c r="B280" s="350" t="s">
        <v>2944</v>
      </c>
      <c r="C280" s="137" t="s">
        <v>72</v>
      </c>
      <c r="D280" s="137" t="s">
        <v>1652</v>
      </c>
      <c r="E280" s="137" t="s">
        <v>908</v>
      </c>
      <c r="F280" s="138" t="s">
        <v>67</v>
      </c>
      <c r="G280" s="235" t="s">
        <v>2945</v>
      </c>
      <c r="H280" s="235" t="s">
        <v>2946</v>
      </c>
      <c r="I280" s="150">
        <f t="shared" si="8"/>
        <v>22.23</v>
      </c>
      <c r="J280" s="147">
        <v>0</v>
      </c>
      <c r="K280" s="147">
        <v>0.99909999999999999</v>
      </c>
      <c r="L280" s="229" t="str">
        <f t="shared" si="9"/>
        <v>C</v>
      </c>
    </row>
    <row r="281" spans="2:12" ht="24" customHeight="1" x14ac:dyDescent="0.2">
      <c r="B281" s="350" t="s">
        <v>1262</v>
      </c>
      <c r="C281" s="137" t="s">
        <v>72</v>
      </c>
      <c r="D281" s="137" t="s">
        <v>1263</v>
      </c>
      <c r="E281" s="137" t="s">
        <v>887</v>
      </c>
      <c r="F281" s="138" t="s">
        <v>67</v>
      </c>
      <c r="G281" s="235" t="s">
        <v>2453</v>
      </c>
      <c r="H281" s="235" t="s">
        <v>2947</v>
      </c>
      <c r="I281" s="150">
        <f t="shared" si="8"/>
        <v>21.86</v>
      </c>
      <c r="J281" s="147">
        <v>0</v>
      </c>
      <c r="K281" s="147">
        <v>0.99909999999999999</v>
      </c>
      <c r="L281" s="229" t="str">
        <f t="shared" si="9"/>
        <v>C</v>
      </c>
    </row>
    <row r="282" spans="2:12" ht="24" customHeight="1" x14ac:dyDescent="0.2">
      <c r="B282" s="350" t="s">
        <v>947</v>
      </c>
      <c r="C282" s="137" t="s">
        <v>72</v>
      </c>
      <c r="D282" s="137" t="s">
        <v>948</v>
      </c>
      <c r="E282" s="137" t="s">
        <v>887</v>
      </c>
      <c r="F282" s="138" t="s">
        <v>934</v>
      </c>
      <c r="G282" s="235" t="s">
        <v>2948</v>
      </c>
      <c r="H282" s="235" t="s">
        <v>2949</v>
      </c>
      <c r="I282" s="150">
        <f t="shared" si="8"/>
        <v>21.6</v>
      </c>
      <c r="J282" s="147">
        <v>0</v>
      </c>
      <c r="K282" s="147">
        <v>0.99919999999999998</v>
      </c>
      <c r="L282" s="229" t="str">
        <f t="shared" si="9"/>
        <v>C</v>
      </c>
    </row>
    <row r="283" spans="2:12" ht="36" customHeight="1" x14ac:dyDescent="0.2">
      <c r="B283" s="350" t="s">
        <v>1451</v>
      </c>
      <c r="C283" s="137" t="s">
        <v>72</v>
      </c>
      <c r="D283" s="137" t="s">
        <v>1452</v>
      </c>
      <c r="E283" s="137" t="s">
        <v>887</v>
      </c>
      <c r="F283" s="138" t="s">
        <v>67</v>
      </c>
      <c r="G283" s="235" t="s">
        <v>2514</v>
      </c>
      <c r="H283" s="235" t="s">
        <v>2950</v>
      </c>
      <c r="I283" s="150">
        <f t="shared" si="8"/>
        <v>20.23</v>
      </c>
      <c r="J283" s="147">
        <v>0</v>
      </c>
      <c r="K283" s="147">
        <v>0.99919999999999998</v>
      </c>
      <c r="L283" s="229" t="str">
        <f t="shared" si="9"/>
        <v>C</v>
      </c>
    </row>
    <row r="284" spans="2:12" ht="24" customHeight="1" x14ac:dyDescent="0.2">
      <c r="B284" s="350" t="s">
        <v>1214</v>
      </c>
      <c r="C284" s="137" t="s">
        <v>72</v>
      </c>
      <c r="D284" s="137" t="s">
        <v>1215</v>
      </c>
      <c r="E284" s="137" t="s">
        <v>887</v>
      </c>
      <c r="F284" s="138" t="s">
        <v>67</v>
      </c>
      <c r="G284" s="235" t="s">
        <v>2854</v>
      </c>
      <c r="H284" s="235" t="s">
        <v>2951</v>
      </c>
      <c r="I284" s="150">
        <f t="shared" si="8"/>
        <v>18.8</v>
      </c>
      <c r="J284" s="147">
        <v>0</v>
      </c>
      <c r="K284" s="147">
        <v>0.99919999999999998</v>
      </c>
      <c r="L284" s="229" t="str">
        <f t="shared" si="9"/>
        <v>C</v>
      </c>
    </row>
    <row r="285" spans="2:12" ht="24" customHeight="1" x14ac:dyDescent="0.2">
      <c r="B285" s="350" t="s">
        <v>1282</v>
      </c>
      <c r="C285" s="137" t="s">
        <v>72</v>
      </c>
      <c r="D285" s="137" t="s">
        <v>1283</v>
      </c>
      <c r="E285" s="137" t="s">
        <v>887</v>
      </c>
      <c r="F285" s="138" t="s">
        <v>67</v>
      </c>
      <c r="G285" s="235" t="s">
        <v>2512</v>
      </c>
      <c r="H285" s="235" t="s">
        <v>2952</v>
      </c>
      <c r="I285" s="150">
        <f t="shared" si="8"/>
        <v>18.690000000000001</v>
      </c>
      <c r="J285" s="147">
        <v>0</v>
      </c>
      <c r="K285" s="147">
        <v>0.99929999999999997</v>
      </c>
      <c r="L285" s="229" t="str">
        <f t="shared" si="9"/>
        <v>C</v>
      </c>
    </row>
    <row r="286" spans="2:12" ht="24" customHeight="1" x14ac:dyDescent="0.2">
      <c r="B286" s="350" t="s">
        <v>2953</v>
      </c>
      <c r="C286" s="137" t="s">
        <v>72</v>
      </c>
      <c r="D286" s="137" t="s">
        <v>1653</v>
      </c>
      <c r="E286" s="137" t="s">
        <v>908</v>
      </c>
      <c r="F286" s="138" t="s">
        <v>67</v>
      </c>
      <c r="G286" s="235" t="s">
        <v>2954</v>
      </c>
      <c r="H286" s="235" t="s">
        <v>2955</v>
      </c>
      <c r="I286" s="150">
        <f t="shared" si="8"/>
        <v>18.57</v>
      </c>
      <c r="J286" s="147">
        <v>0</v>
      </c>
      <c r="K286" s="147">
        <v>0.99929999999999997</v>
      </c>
      <c r="L286" s="229" t="str">
        <f t="shared" si="9"/>
        <v>C</v>
      </c>
    </row>
    <row r="287" spans="2:12" ht="24" customHeight="1" x14ac:dyDescent="0.2">
      <c r="B287" s="350" t="s">
        <v>1204</v>
      </c>
      <c r="C287" s="137" t="s">
        <v>72</v>
      </c>
      <c r="D287" s="137" t="s">
        <v>1205</v>
      </c>
      <c r="E287" s="137" t="s">
        <v>887</v>
      </c>
      <c r="F287" s="138" t="s">
        <v>67</v>
      </c>
      <c r="G287" s="235" t="s">
        <v>2844</v>
      </c>
      <c r="H287" s="235" t="s">
        <v>2956</v>
      </c>
      <c r="I287" s="150">
        <f t="shared" si="8"/>
        <v>16.850000000000001</v>
      </c>
      <c r="J287" s="147">
        <v>0</v>
      </c>
      <c r="K287" s="147">
        <v>0.99929999999999997</v>
      </c>
      <c r="L287" s="229" t="str">
        <f t="shared" si="9"/>
        <v>C</v>
      </c>
    </row>
    <row r="288" spans="2:12" ht="24" customHeight="1" x14ac:dyDescent="0.2">
      <c r="B288" s="350" t="s">
        <v>1453</v>
      </c>
      <c r="C288" s="137" t="s">
        <v>72</v>
      </c>
      <c r="D288" s="137" t="s">
        <v>1454</v>
      </c>
      <c r="E288" s="137" t="s">
        <v>887</v>
      </c>
      <c r="F288" s="138" t="s">
        <v>67</v>
      </c>
      <c r="G288" s="235" t="s">
        <v>2514</v>
      </c>
      <c r="H288" s="235" t="s">
        <v>2957</v>
      </c>
      <c r="I288" s="150">
        <f t="shared" si="8"/>
        <v>15.42</v>
      </c>
      <c r="J288" s="147">
        <v>0</v>
      </c>
      <c r="K288" s="147">
        <v>0.99939999999999996</v>
      </c>
      <c r="L288" s="229" t="str">
        <f t="shared" si="9"/>
        <v>C</v>
      </c>
    </row>
    <row r="289" spans="2:12" ht="24" customHeight="1" x14ac:dyDescent="0.2">
      <c r="B289" s="350" t="s">
        <v>1232</v>
      </c>
      <c r="C289" s="137" t="s">
        <v>72</v>
      </c>
      <c r="D289" s="137" t="s">
        <v>1233</v>
      </c>
      <c r="E289" s="137" t="s">
        <v>887</v>
      </c>
      <c r="F289" s="138" t="s">
        <v>67</v>
      </c>
      <c r="G289" s="235" t="s">
        <v>2453</v>
      </c>
      <c r="H289" s="235" t="s">
        <v>2958</v>
      </c>
      <c r="I289" s="150">
        <f t="shared" si="8"/>
        <v>14.79</v>
      </c>
      <c r="J289" s="147">
        <v>0</v>
      </c>
      <c r="K289" s="147">
        <v>0.99939999999999996</v>
      </c>
      <c r="L289" s="229" t="str">
        <f t="shared" si="9"/>
        <v>C</v>
      </c>
    </row>
    <row r="290" spans="2:12" ht="24" customHeight="1" x14ac:dyDescent="0.2">
      <c r="B290" s="350" t="s">
        <v>1230</v>
      </c>
      <c r="C290" s="137" t="s">
        <v>72</v>
      </c>
      <c r="D290" s="137" t="s">
        <v>1231</v>
      </c>
      <c r="E290" s="137" t="s">
        <v>887</v>
      </c>
      <c r="F290" s="138" t="s">
        <v>67</v>
      </c>
      <c r="G290" s="235" t="s">
        <v>2756</v>
      </c>
      <c r="H290" s="235" t="s">
        <v>2959</v>
      </c>
      <c r="I290" s="150">
        <f t="shared" si="8"/>
        <v>14.59</v>
      </c>
      <c r="J290" s="147">
        <v>0</v>
      </c>
      <c r="K290" s="147">
        <v>0.99939999999999996</v>
      </c>
      <c r="L290" s="229" t="str">
        <f t="shared" si="9"/>
        <v>C</v>
      </c>
    </row>
    <row r="291" spans="2:12" ht="24" customHeight="1" x14ac:dyDescent="0.2">
      <c r="B291" s="350" t="s">
        <v>1154</v>
      </c>
      <c r="C291" s="137" t="s">
        <v>72</v>
      </c>
      <c r="D291" s="137" t="s">
        <v>1155</v>
      </c>
      <c r="E291" s="137" t="s">
        <v>887</v>
      </c>
      <c r="F291" s="138" t="s">
        <v>122</v>
      </c>
      <c r="G291" s="235" t="s">
        <v>2960</v>
      </c>
      <c r="H291" s="235" t="s">
        <v>2961</v>
      </c>
      <c r="I291" s="150">
        <f t="shared" si="8"/>
        <v>13.82</v>
      </c>
      <c r="J291" s="147">
        <v>0</v>
      </c>
      <c r="K291" s="147">
        <v>0.99939999999999996</v>
      </c>
      <c r="L291" s="229" t="str">
        <f t="shared" si="9"/>
        <v>C</v>
      </c>
    </row>
    <row r="292" spans="2:12" ht="36" customHeight="1" x14ac:dyDescent="0.2">
      <c r="B292" s="350" t="s">
        <v>1423</v>
      </c>
      <c r="C292" s="137" t="s">
        <v>72</v>
      </c>
      <c r="D292" s="137" t="s">
        <v>1424</v>
      </c>
      <c r="E292" s="137" t="s">
        <v>887</v>
      </c>
      <c r="F292" s="138" t="s">
        <v>67</v>
      </c>
      <c r="G292" s="235" t="s">
        <v>2962</v>
      </c>
      <c r="H292" s="235" t="s">
        <v>2491</v>
      </c>
      <c r="I292" s="150">
        <f t="shared" si="8"/>
        <v>13.79</v>
      </c>
      <c r="J292" s="147">
        <v>0</v>
      </c>
      <c r="K292" s="147">
        <v>0.99950000000000006</v>
      </c>
      <c r="L292" s="229" t="str">
        <f t="shared" si="9"/>
        <v>C</v>
      </c>
    </row>
    <row r="293" spans="2:12" ht="24" customHeight="1" x14ac:dyDescent="0.2">
      <c r="B293" s="350" t="s">
        <v>1198</v>
      </c>
      <c r="C293" s="137" t="s">
        <v>72</v>
      </c>
      <c r="D293" s="137" t="s">
        <v>1199</v>
      </c>
      <c r="E293" s="137" t="s">
        <v>887</v>
      </c>
      <c r="F293" s="138" t="s">
        <v>67</v>
      </c>
      <c r="G293" s="235" t="s">
        <v>2461</v>
      </c>
      <c r="H293" s="235" t="s">
        <v>2963</v>
      </c>
      <c r="I293" s="150">
        <f t="shared" si="8"/>
        <v>12.77</v>
      </c>
      <c r="J293" s="147">
        <v>0</v>
      </c>
      <c r="K293" s="147">
        <v>0.99950000000000006</v>
      </c>
      <c r="L293" s="229" t="str">
        <f t="shared" si="9"/>
        <v>C</v>
      </c>
    </row>
    <row r="294" spans="2:12" ht="24" customHeight="1" x14ac:dyDescent="0.2">
      <c r="B294" s="350" t="s">
        <v>1168</v>
      </c>
      <c r="C294" s="137" t="s">
        <v>72</v>
      </c>
      <c r="D294" s="137" t="s">
        <v>1169</v>
      </c>
      <c r="E294" s="137" t="s">
        <v>887</v>
      </c>
      <c r="F294" s="138" t="s">
        <v>67</v>
      </c>
      <c r="G294" s="235" t="s">
        <v>2453</v>
      </c>
      <c r="H294" s="235" t="s">
        <v>2964</v>
      </c>
      <c r="I294" s="150">
        <f t="shared" si="8"/>
        <v>12.59</v>
      </c>
      <c r="J294" s="147">
        <v>0</v>
      </c>
      <c r="K294" s="147">
        <v>0.99950000000000006</v>
      </c>
      <c r="L294" s="229" t="str">
        <f t="shared" si="9"/>
        <v>C</v>
      </c>
    </row>
    <row r="295" spans="2:12" ht="24" customHeight="1" x14ac:dyDescent="0.2">
      <c r="B295" s="350" t="s">
        <v>1180</v>
      </c>
      <c r="C295" s="137" t="s">
        <v>72</v>
      </c>
      <c r="D295" s="137" t="s">
        <v>1181</v>
      </c>
      <c r="E295" s="137" t="s">
        <v>887</v>
      </c>
      <c r="F295" s="138" t="s">
        <v>67</v>
      </c>
      <c r="G295" s="235" t="s">
        <v>2559</v>
      </c>
      <c r="H295" s="235" t="s">
        <v>2965</v>
      </c>
      <c r="I295" s="150">
        <f t="shared" si="8"/>
        <v>12.47</v>
      </c>
      <c r="J295" s="147">
        <v>0</v>
      </c>
      <c r="K295" s="147">
        <v>0.99950000000000006</v>
      </c>
      <c r="L295" s="229" t="str">
        <f t="shared" si="9"/>
        <v>C</v>
      </c>
    </row>
    <row r="296" spans="2:12" ht="24" customHeight="1" x14ac:dyDescent="0.2">
      <c r="B296" s="350" t="s">
        <v>2966</v>
      </c>
      <c r="C296" s="137" t="s">
        <v>72</v>
      </c>
      <c r="D296" s="137" t="s">
        <v>1654</v>
      </c>
      <c r="E296" s="137" t="s">
        <v>1560</v>
      </c>
      <c r="F296" s="138" t="s">
        <v>866</v>
      </c>
      <c r="G296" s="235" t="s">
        <v>2967</v>
      </c>
      <c r="H296" s="235" t="s">
        <v>2968</v>
      </c>
      <c r="I296" s="150">
        <f t="shared" si="8"/>
        <v>12.28</v>
      </c>
      <c r="J296" s="147">
        <v>0</v>
      </c>
      <c r="K296" s="147">
        <v>0.99960000000000004</v>
      </c>
      <c r="L296" s="229" t="str">
        <f t="shared" si="9"/>
        <v>C</v>
      </c>
    </row>
    <row r="297" spans="2:12" ht="24" customHeight="1" x14ac:dyDescent="0.2">
      <c r="B297" s="350" t="s">
        <v>2969</v>
      </c>
      <c r="C297" s="137" t="s">
        <v>72</v>
      </c>
      <c r="D297" s="137" t="s">
        <v>1655</v>
      </c>
      <c r="E297" s="137" t="s">
        <v>1560</v>
      </c>
      <c r="F297" s="138" t="s">
        <v>866</v>
      </c>
      <c r="G297" s="235" t="s">
        <v>2970</v>
      </c>
      <c r="H297" s="235" t="s">
        <v>2657</v>
      </c>
      <c r="I297" s="150">
        <f t="shared" si="8"/>
        <v>11.58</v>
      </c>
      <c r="J297" s="147">
        <v>0</v>
      </c>
      <c r="K297" s="147">
        <v>0.99960000000000004</v>
      </c>
      <c r="L297" s="229" t="str">
        <f t="shared" si="9"/>
        <v>C</v>
      </c>
    </row>
    <row r="298" spans="2:12" ht="24" customHeight="1" x14ac:dyDescent="0.2">
      <c r="B298" s="350" t="s">
        <v>2971</v>
      </c>
      <c r="C298" s="137" t="s">
        <v>72</v>
      </c>
      <c r="D298" s="137" t="s">
        <v>1656</v>
      </c>
      <c r="E298" s="137" t="s">
        <v>887</v>
      </c>
      <c r="F298" s="138" t="s">
        <v>67</v>
      </c>
      <c r="G298" s="235" t="s">
        <v>2972</v>
      </c>
      <c r="H298" s="235" t="s">
        <v>2973</v>
      </c>
      <c r="I298" s="150">
        <f t="shared" si="8"/>
        <v>10.57</v>
      </c>
      <c r="J298" s="147">
        <v>0</v>
      </c>
      <c r="K298" s="147">
        <v>0.99960000000000004</v>
      </c>
      <c r="L298" s="229" t="str">
        <f t="shared" si="9"/>
        <v>C</v>
      </c>
    </row>
    <row r="299" spans="2:12" ht="36" customHeight="1" x14ac:dyDescent="0.2">
      <c r="B299" s="350" t="s">
        <v>1312</v>
      </c>
      <c r="C299" s="137" t="s">
        <v>1313</v>
      </c>
      <c r="D299" s="137" t="s">
        <v>1314</v>
      </c>
      <c r="E299" s="137" t="s">
        <v>887</v>
      </c>
      <c r="F299" s="138" t="s">
        <v>1315</v>
      </c>
      <c r="G299" s="235" t="s">
        <v>2700</v>
      </c>
      <c r="H299" s="235" t="s">
        <v>2974</v>
      </c>
      <c r="I299" s="150">
        <f t="shared" si="8"/>
        <v>10.55</v>
      </c>
      <c r="J299" s="147">
        <v>0</v>
      </c>
      <c r="K299" s="147">
        <v>0.99960000000000004</v>
      </c>
      <c r="L299" s="229" t="str">
        <f t="shared" si="9"/>
        <v>C</v>
      </c>
    </row>
    <row r="300" spans="2:12" ht="24" customHeight="1" x14ac:dyDescent="0.2">
      <c r="B300" s="350" t="s">
        <v>1182</v>
      </c>
      <c r="C300" s="137" t="s">
        <v>72</v>
      </c>
      <c r="D300" s="137" t="s">
        <v>1183</v>
      </c>
      <c r="E300" s="137" t="s">
        <v>887</v>
      </c>
      <c r="F300" s="138" t="s">
        <v>67</v>
      </c>
      <c r="G300" s="235" t="s">
        <v>2844</v>
      </c>
      <c r="H300" s="235" t="s">
        <v>2975</v>
      </c>
      <c r="I300" s="150">
        <f t="shared" si="8"/>
        <v>10.37</v>
      </c>
      <c r="J300" s="147">
        <v>0</v>
      </c>
      <c r="K300" s="147">
        <v>0.99960000000000004</v>
      </c>
      <c r="L300" s="229" t="str">
        <f t="shared" si="9"/>
        <v>C</v>
      </c>
    </row>
    <row r="301" spans="2:12" ht="24" customHeight="1" x14ac:dyDescent="0.2">
      <c r="B301" s="350" t="s">
        <v>1172</v>
      </c>
      <c r="C301" s="137" t="s">
        <v>72</v>
      </c>
      <c r="D301" s="137" t="s">
        <v>1173</v>
      </c>
      <c r="E301" s="137" t="s">
        <v>887</v>
      </c>
      <c r="F301" s="138" t="s">
        <v>67</v>
      </c>
      <c r="G301" s="235" t="s">
        <v>2976</v>
      </c>
      <c r="H301" s="235" t="s">
        <v>2977</v>
      </c>
      <c r="I301" s="150">
        <f t="shared" si="8"/>
        <v>10.36</v>
      </c>
      <c r="J301" s="147">
        <v>0</v>
      </c>
      <c r="K301" s="147">
        <v>0.99960000000000004</v>
      </c>
      <c r="L301" s="229" t="str">
        <f t="shared" si="9"/>
        <v>C</v>
      </c>
    </row>
    <row r="302" spans="2:12" ht="24" customHeight="1" x14ac:dyDescent="0.2">
      <c r="B302" s="350" t="s">
        <v>2978</v>
      </c>
      <c r="C302" s="137" t="s">
        <v>72</v>
      </c>
      <c r="D302" s="137" t="s">
        <v>1657</v>
      </c>
      <c r="E302" s="137" t="s">
        <v>908</v>
      </c>
      <c r="F302" s="138" t="s">
        <v>866</v>
      </c>
      <c r="G302" s="235" t="s">
        <v>2979</v>
      </c>
      <c r="H302" s="235" t="s">
        <v>2977</v>
      </c>
      <c r="I302" s="150">
        <f t="shared" si="8"/>
        <v>10.06</v>
      </c>
      <c r="J302" s="147">
        <v>0</v>
      </c>
      <c r="K302" s="147">
        <v>0.99970000000000003</v>
      </c>
      <c r="L302" s="229" t="str">
        <f t="shared" si="9"/>
        <v>C</v>
      </c>
    </row>
    <row r="303" spans="2:12" ht="24" customHeight="1" x14ac:dyDescent="0.2">
      <c r="B303" s="350" t="s">
        <v>2980</v>
      </c>
      <c r="C303" s="137" t="s">
        <v>72</v>
      </c>
      <c r="D303" s="137" t="s">
        <v>1658</v>
      </c>
      <c r="E303" s="137" t="s">
        <v>908</v>
      </c>
      <c r="F303" s="138" t="s">
        <v>866</v>
      </c>
      <c r="G303" s="235" t="s">
        <v>2979</v>
      </c>
      <c r="H303" s="235" t="s">
        <v>2981</v>
      </c>
      <c r="I303" s="150">
        <f t="shared" si="8"/>
        <v>9.4</v>
      </c>
      <c r="J303" s="147">
        <v>0</v>
      </c>
      <c r="K303" s="147">
        <v>0.99970000000000003</v>
      </c>
      <c r="L303" s="229" t="str">
        <f t="shared" si="9"/>
        <v>C</v>
      </c>
    </row>
    <row r="304" spans="2:12" ht="24" customHeight="1" x14ac:dyDescent="0.2">
      <c r="B304" s="350" t="s">
        <v>1170</v>
      </c>
      <c r="C304" s="137" t="s">
        <v>72</v>
      </c>
      <c r="D304" s="137" t="s">
        <v>1171</v>
      </c>
      <c r="E304" s="137" t="s">
        <v>887</v>
      </c>
      <c r="F304" s="138" t="s">
        <v>67</v>
      </c>
      <c r="G304" s="235" t="s">
        <v>2565</v>
      </c>
      <c r="H304" s="235" t="s">
        <v>2982</v>
      </c>
      <c r="I304" s="150">
        <f t="shared" si="8"/>
        <v>8.19</v>
      </c>
      <c r="J304" s="147">
        <v>0</v>
      </c>
      <c r="K304" s="147">
        <v>0.99970000000000003</v>
      </c>
      <c r="L304" s="229" t="str">
        <f t="shared" si="9"/>
        <v>C</v>
      </c>
    </row>
    <row r="305" spans="2:12" ht="24" customHeight="1" x14ac:dyDescent="0.2">
      <c r="B305" s="350" t="s">
        <v>1226</v>
      </c>
      <c r="C305" s="137" t="s">
        <v>72</v>
      </c>
      <c r="D305" s="137" t="s">
        <v>1227</v>
      </c>
      <c r="E305" s="137" t="s">
        <v>887</v>
      </c>
      <c r="F305" s="138" t="s">
        <v>67</v>
      </c>
      <c r="G305" s="235" t="s">
        <v>2514</v>
      </c>
      <c r="H305" s="235" t="s">
        <v>2983</v>
      </c>
      <c r="I305" s="150">
        <f t="shared" si="8"/>
        <v>8.11</v>
      </c>
      <c r="J305" s="147">
        <v>0</v>
      </c>
      <c r="K305" s="147">
        <v>0.99970000000000003</v>
      </c>
      <c r="L305" s="229" t="str">
        <f t="shared" si="9"/>
        <v>C</v>
      </c>
    </row>
    <row r="306" spans="2:12" ht="24" customHeight="1" x14ac:dyDescent="0.2">
      <c r="B306" s="350" t="s">
        <v>1465</v>
      </c>
      <c r="C306" s="137" t="s">
        <v>72</v>
      </c>
      <c r="D306" s="137" t="s">
        <v>1466</v>
      </c>
      <c r="E306" s="137" t="s">
        <v>887</v>
      </c>
      <c r="F306" s="138" t="s">
        <v>67</v>
      </c>
      <c r="G306" s="235" t="s">
        <v>2512</v>
      </c>
      <c r="H306" s="235" t="s">
        <v>2984</v>
      </c>
      <c r="I306" s="150">
        <f t="shared" si="8"/>
        <v>7.97</v>
      </c>
      <c r="J306" s="147">
        <v>0</v>
      </c>
      <c r="K306" s="147">
        <v>0.99970000000000003</v>
      </c>
      <c r="L306" s="229" t="str">
        <f t="shared" si="9"/>
        <v>C</v>
      </c>
    </row>
    <row r="307" spans="2:12" ht="36" customHeight="1" x14ac:dyDescent="0.2">
      <c r="B307" s="350" t="s">
        <v>1429</v>
      </c>
      <c r="C307" s="137" t="s">
        <v>72</v>
      </c>
      <c r="D307" s="137" t="s">
        <v>1430</v>
      </c>
      <c r="E307" s="137" t="s">
        <v>887</v>
      </c>
      <c r="F307" s="138" t="s">
        <v>67</v>
      </c>
      <c r="G307" s="235" t="s">
        <v>2498</v>
      </c>
      <c r="H307" s="235" t="s">
        <v>2985</v>
      </c>
      <c r="I307" s="150">
        <f t="shared" si="8"/>
        <v>7.51</v>
      </c>
      <c r="J307" s="147">
        <v>0</v>
      </c>
      <c r="K307" s="147">
        <v>0.99970000000000003</v>
      </c>
      <c r="L307" s="229" t="str">
        <f t="shared" si="9"/>
        <v>C</v>
      </c>
    </row>
    <row r="308" spans="2:12" ht="36" customHeight="1" x14ac:dyDescent="0.2">
      <c r="B308" s="350" t="s">
        <v>1190</v>
      </c>
      <c r="C308" s="137" t="s">
        <v>72</v>
      </c>
      <c r="D308" s="137" t="s">
        <v>1191</v>
      </c>
      <c r="E308" s="137" t="s">
        <v>887</v>
      </c>
      <c r="F308" s="138" t="s">
        <v>67</v>
      </c>
      <c r="G308" s="235" t="s">
        <v>2514</v>
      </c>
      <c r="H308" s="235" t="s">
        <v>2986</v>
      </c>
      <c r="I308" s="150">
        <f t="shared" si="8"/>
        <v>7.36</v>
      </c>
      <c r="J308" s="147">
        <v>0</v>
      </c>
      <c r="K308" s="147">
        <v>0.99980000000000002</v>
      </c>
      <c r="L308" s="229" t="str">
        <f t="shared" si="9"/>
        <v>C</v>
      </c>
    </row>
    <row r="309" spans="2:12" ht="24" customHeight="1" x14ac:dyDescent="0.2">
      <c r="B309" s="350" t="s">
        <v>1174</v>
      </c>
      <c r="C309" s="137" t="s">
        <v>72</v>
      </c>
      <c r="D309" s="137" t="s">
        <v>1175</v>
      </c>
      <c r="E309" s="137" t="s">
        <v>887</v>
      </c>
      <c r="F309" s="138" t="s">
        <v>67</v>
      </c>
      <c r="G309" s="235" t="s">
        <v>2453</v>
      </c>
      <c r="H309" s="235" t="s">
        <v>2987</v>
      </c>
      <c r="I309" s="150">
        <f t="shared" si="8"/>
        <v>7.31</v>
      </c>
      <c r="J309" s="147">
        <v>0</v>
      </c>
      <c r="K309" s="147">
        <v>0.99980000000000002</v>
      </c>
      <c r="L309" s="229" t="str">
        <f t="shared" si="9"/>
        <v>C</v>
      </c>
    </row>
    <row r="310" spans="2:12" ht="24" customHeight="1" x14ac:dyDescent="0.2">
      <c r="B310" s="350" t="s">
        <v>2988</v>
      </c>
      <c r="C310" s="137" t="s">
        <v>72</v>
      </c>
      <c r="D310" s="137" t="s">
        <v>1659</v>
      </c>
      <c r="E310" s="137" t="s">
        <v>908</v>
      </c>
      <c r="F310" s="138" t="s">
        <v>866</v>
      </c>
      <c r="G310" s="235" t="s">
        <v>2675</v>
      </c>
      <c r="H310" s="235" t="s">
        <v>2989</v>
      </c>
      <c r="I310" s="150">
        <f t="shared" si="8"/>
        <v>7.25</v>
      </c>
      <c r="J310" s="147">
        <v>0</v>
      </c>
      <c r="K310" s="147">
        <v>0.99980000000000002</v>
      </c>
      <c r="L310" s="229" t="str">
        <f t="shared" si="9"/>
        <v>C</v>
      </c>
    </row>
    <row r="311" spans="2:12" ht="24" customHeight="1" x14ac:dyDescent="0.2">
      <c r="B311" s="350" t="s">
        <v>1194</v>
      </c>
      <c r="C311" s="137" t="s">
        <v>72</v>
      </c>
      <c r="D311" s="137" t="s">
        <v>1195</v>
      </c>
      <c r="E311" s="137" t="s">
        <v>887</v>
      </c>
      <c r="F311" s="138" t="s">
        <v>67</v>
      </c>
      <c r="G311" s="235" t="s">
        <v>2672</v>
      </c>
      <c r="H311" s="235" t="s">
        <v>2990</v>
      </c>
      <c r="I311" s="150">
        <f t="shared" si="8"/>
        <v>7.09</v>
      </c>
      <c r="J311" s="147">
        <v>0</v>
      </c>
      <c r="K311" s="147">
        <v>0.99980000000000002</v>
      </c>
      <c r="L311" s="229" t="str">
        <f t="shared" si="9"/>
        <v>C</v>
      </c>
    </row>
    <row r="312" spans="2:12" ht="24" customHeight="1" x14ac:dyDescent="0.2">
      <c r="B312" s="350" t="s">
        <v>902</v>
      </c>
      <c r="C312" s="137" t="s">
        <v>72</v>
      </c>
      <c r="D312" s="137" t="s">
        <v>903</v>
      </c>
      <c r="E312" s="137" t="s">
        <v>887</v>
      </c>
      <c r="F312" s="138" t="s">
        <v>175</v>
      </c>
      <c r="G312" s="235" t="s">
        <v>2991</v>
      </c>
      <c r="H312" s="235" t="s">
        <v>2744</v>
      </c>
      <c r="I312" s="150">
        <f t="shared" si="8"/>
        <v>6.91</v>
      </c>
      <c r="J312" s="147">
        <v>0</v>
      </c>
      <c r="K312" s="147">
        <v>0.99980000000000002</v>
      </c>
      <c r="L312" s="229" t="str">
        <f t="shared" si="9"/>
        <v>C</v>
      </c>
    </row>
    <row r="313" spans="2:12" ht="24" customHeight="1" x14ac:dyDescent="0.2">
      <c r="B313" s="350" t="s">
        <v>951</v>
      </c>
      <c r="C313" s="137" t="s">
        <v>72</v>
      </c>
      <c r="D313" s="137" t="s">
        <v>952</v>
      </c>
      <c r="E313" s="137" t="s">
        <v>887</v>
      </c>
      <c r="F313" s="138" t="s">
        <v>175</v>
      </c>
      <c r="G313" s="235" t="s">
        <v>2992</v>
      </c>
      <c r="H313" s="235" t="s">
        <v>2993</v>
      </c>
      <c r="I313" s="150">
        <f t="shared" si="8"/>
        <v>6.84</v>
      </c>
      <c r="J313" s="147">
        <v>0</v>
      </c>
      <c r="K313" s="147">
        <v>0.99980000000000002</v>
      </c>
      <c r="L313" s="229" t="str">
        <f t="shared" si="9"/>
        <v>C</v>
      </c>
    </row>
    <row r="314" spans="2:12" ht="24" customHeight="1" x14ac:dyDescent="0.2">
      <c r="B314" s="350" t="s">
        <v>2994</v>
      </c>
      <c r="C314" s="137" t="s">
        <v>72</v>
      </c>
      <c r="D314" s="137" t="s">
        <v>1660</v>
      </c>
      <c r="E314" s="137" t="s">
        <v>887</v>
      </c>
      <c r="F314" s="138" t="s">
        <v>67</v>
      </c>
      <c r="G314" s="235" t="s">
        <v>2453</v>
      </c>
      <c r="H314" s="235" t="s">
        <v>2995</v>
      </c>
      <c r="I314" s="150">
        <f t="shared" si="8"/>
        <v>6.71</v>
      </c>
      <c r="J314" s="147">
        <v>0</v>
      </c>
      <c r="K314" s="147">
        <v>0.99980000000000002</v>
      </c>
      <c r="L314" s="229" t="str">
        <f t="shared" si="9"/>
        <v>C</v>
      </c>
    </row>
    <row r="315" spans="2:12" ht="24" customHeight="1" x14ac:dyDescent="0.2">
      <c r="B315" s="350" t="s">
        <v>1240</v>
      </c>
      <c r="C315" s="137" t="s">
        <v>72</v>
      </c>
      <c r="D315" s="137" t="s">
        <v>1241</v>
      </c>
      <c r="E315" s="137" t="s">
        <v>887</v>
      </c>
      <c r="F315" s="138" t="s">
        <v>67</v>
      </c>
      <c r="G315" s="235" t="s">
        <v>2996</v>
      </c>
      <c r="H315" s="235" t="s">
        <v>2975</v>
      </c>
      <c r="I315" s="150">
        <f t="shared" si="8"/>
        <v>6.69</v>
      </c>
      <c r="J315" s="147">
        <v>0</v>
      </c>
      <c r="K315" s="147">
        <v>0.99980000000000002</v>
      </c>
      <c r="L315" s="229" t="str">
        <f t="shared" si="9"/>
        <v>C</v>
      </c>
    </row>
    <row r="316" spans="2:12" ht="24" customHeight="1" x14ac:dyDescent="0.2">
      <c r="B316" s="350" t="s">
        <v>1335</v>
      </c>
      <c r="C316" s="137" t="s">
        <v>72</v>
      </c>
      <c r="D316" s="137" t="s">
        <v>1336</v>
      </c>
      <c r="E316" s="137" t="s">
        <v>887</v>
      </c>
      <c r="F316" s="138" t="s">
        <v>175</v>
      </c>
      <c r="G316" s="235" t="s">
        <v>2997</v>
      </c>
      <c r="H316" s="235" t="s">
        <v>2998</v>
      </c>
      <c r="I316" s="150">
        <f t="shared" si="8"/>
        <v>6.58</v>
      </c>
      <c r="J316" s="147">
        <v>0</v>
      </c>
      <c r="K316" s="147">
        <v>0.99990000000000001</v>
      </c>
      <c r="L316" s="229" t="str">
        <f t="shared" si="9"/>
        <v>C</v>
      </c>
    </row>
    <row r="317" spans="2:12" ht="24" customHeight="1" x14ac:dyDescent="0.2">
      <c r="B317" s="350" t="s">
        <v>1512</v>
      </c>
      <c r="C317" s="137" t="s">
        <v>72</v>
      </c>
      <c r="D317" s="137" t="s">
        <v>1513</v>
      </c>
      <c r="E317" s="137" t="s">
        <v>887</v>
      </c>
      <c r="F317" s="138" t="s">
        <v>122</v>
      </c>
      <c r="G317" s="235" t="s">
        <v>2999</v>
      </c>
      <c r="H317" s="235" t="s">
        <v>3000</v>
      </c>
      <c r="I317" s="150">
        <f t="shared" si="8"/>
        <v>6.42</v>
      </c>
      <c r="J317" s="147">
        <v>0</v>
      </c>
      <c r="K317" s="147">
        <v>0.99990000000000001</v>
      </c>
      <c r="L317" s="229" t="str">
        <f t="shared" si="9"/>
        <v>C</v>
      </c>
    </row>
    <row r="318" spans="2:12" ht="36" customHeight="1" x14ac:dyDescent="0.2">
      <c r="B318" s="350" t="s">
        <v>1461</v>
      </c>
      <c r="C318" s="137" t="s">
        <v>72</v>
      </c>
      <c r="D318" s="137" t="s">
        <v>1462</v>
      </c>
      <c r="E318" s="137" t="s">
        <v>887</v>
      </c>
      <c r="F318" s="138" t="s">
        <v>67</v>
      </c>
      <c r="G318" s="235" t="s">
        <v>2512</v>
      </c>
      <c r="H318" s="235" t="s">
        <v>3001</v>
      </c>
      <c r="I318" s="150">
        <f t="shared" si="8"/>
        <v>6.1</v>
      </c>
      <c r="J318" s="147">
        <v>0</v>
      </c>
      <c r="K318" s="147">
        <v>0.99990000000000001</v>
      </c>
      <c r="L318" s="229" t="str">
        <f t="shared" si="9"/>
        <v>C</v>
      </c>
    </row>
    <row r="319" spans="2:12" ht="24" customHeight="1" x14ac:dyDescent="0.2">
      <c r="B319" s="350" t="s">
        <v>1212</v>
      </c>
      <c r="C319" s="137" t="s">
        <v>72</v>
      </c>
      <c r="D319" s="137" t="s">
        <v>1213</v>
      </c>
      <c r="E319" s="137" t="s">
        <v>887</v>
      </c>
      <c r="F319" s="138" t="s">
        <v>67</v>
      </c>
      <c r="G319" s="235" t="s">
        <v>2514</v>
      </c>
      <c r="H319" s="235" t="s">
        <v>3002</v>
      </c>
      <c r="I319" s="150">
        <f t="shared" si="8"/>
        <v>6.02</v>
      </c>
      <c r="J319" s="147">
        <v>0</v>
      </c>
      <c r="K319" s="147">
        <v>0.99990000000000001</v>
      </c>
      <c r="L319" s="229" t="str">
        <f t="shared" si="9"/>
        <v>C</v>
      </c>
    </row>
    <row r="320" spans="2:12" ht="24" customHeight="1" x14ac:dyDescent="0.2">
      <c r="B320" s="350" t="s">
        <v>3003</v>
      </c>
      <c r="C320" s="137" t="s">
        <v>72</v>
      </c>
      <c r="D320" s="137" t="s">
        <v>1661</v>
      </c>
      <c r="E320" s="137" t="s">
        <v>908</v>
      </c>
      <c r="F320" s="138" t="s">
        <v>81</v>
      </c>
      <c r="G320" s="235" t="s">
        <v>2453</v>
      </c>
      <c r="H320" s="235" t="s">
        <v>3004</v>
      </c>
      <c r="I320" s="150">
        <f t="shared" si="8"/>
        <v>5.8</v>
      </c>
      <c r="J320" s="147">
        <v>0</v>
      </c>
      <c r="K320" s="147">
        <v>0.99990000000000001</v>
      </c>
      <c r="L320" s="229" t="str">
        <f t="shared" si="9"/>
        <v>C</v>
      </c>
    </row>
    <row r="321" spans="2:12" ht="24" customHeight="1" x14ac:dyDescent="0.2">
      <c r="B321" s="350" t="s">
        <v>1284</v>
      </c>
      <c r="C321" s="137" t="s">
        <v>72</v>
      </c>
      <c r="D321" s="137" t="s">
        <v>1285</v>
      </c>
      <c r="E321" s="137" t="s">
        <v>887</v>
      </c>
      <c r="F321" s="138" t="s">
        <v>67</v>
      </c>
      <c r="G321" s="235" t="s">
        <v>3005</v>
      </c>
      <c r="H321" s="235" t="s">
        <v>3006</v>
      </c>
      <c r="I321" s="150">
        <f t="shared" si="8"/>
        <v>5.12</v>
      </c>
      <c r="J321" s="147">
        <v>0</v>
      </c>
      <c r="K321" s="147">
        <v>0.99990000000000001</v>
      </c>
      <c r="L321" s="229" t="str">
        <f t="shared" si="9"/>
        <v>C</v>
      </c>
    </row>
    <row r="322" spans="2:12" ht="24" customHeight="1" x14ac:dyDescent="0.2">
      <c r="B322" s="350" t="s">
        <v>1455</v>
      </c>
      <c r="C322" s="137" t="s">
        <v>72</v>
      </c>
      <c r="D322" s="137" t="s">
        <v>1456</v>
      </c>
      <c r="E322" s="137" t="s">
        <v>887</v>
      </c>
      <c r="F322" s="138" t="s">
        <v>122</v>
      </c>
      <c r="G322" s="235" t="s">
        <v>2512</v>
      </c>
      <c r="H322" s="235" t="s">
        <v>3007</v>
      </c>
      <c r="I322" s="150">
        <f t="shared" si="8"/>
        <v>4.88</v>
      </c>
      <c r="J322" s="147">
        <v>0</v>
      </c>
      <c r="K322" s="147">
        <v>0.99990000000000001</v>
      </c>
      <c r="L322" s="229" t="str">
        <f t="shared" si="9"/>
        <v>C</v>
      </c>
    </row>
    <row r="323" spans="2:12" ht="36" customHeight="1" x14ac:dyDescent="0.2">
      <c r="B323" s="350" t="s">
        <v>1427</v>
      </c>
      <c r="C323" s="137" t="s">
        <v>72</v>
      </c>
      <c r="D323" s="137" t="s">
        <v>1428</v>
      </c>
      <c r="E323" s="137" t="s">
        <v>887</v>
      </c>
      <c r="F323" s="138" t="s">
        <v>67</v>
      </c>
      <c r="G323" s="235" t="s">
        <v>2461</v>
      </c>
      <c r="H323" s="235" t="s">
        <v>3008</v>
      </c>
      <c r="I323" s="150">
        <f t="shared" si="8"/>
        <v>4.74</v>
      </c>
      <c r="J323" s="147">
        <v>0</v>
      </c>
      <c r="K323" s="147">
        <v>0.99990000000000001</v>
      </c>
      <c r="L323" s="229" t="str">
        <f t="shared" si="9"/>
        <v>C</v>
      </c>
    </row>
    <row r="324" spans="2:12" ht="24" customHeight="1" x14ac:dyDescent="0.2">
      <c r="B324" s="350" t="s">
        <v>1176</v>
      </c>
      <c r="C324" s="137" t="s">
        <v>72</v>
      </c>
      <c r="D324" s="137" t="s">
        <v>1177</v>
      </c>
      <c r="E324" s="137" t="s">
        <v>887</v>
      </c>
      <c r="F324" s="138" t="s">
        <v>67</v>
      </c>
      <c r="G324" s="235" t="s">
        <v>2514</v>
      </c>
      <c r="H324" s="235" t="s">
        <v>3009</v>
      </c>
      <c r="I324" s="150">
        <f t="shared" si="8"/>
        <v>4.34</v>
      </c>
      <c r="J324" s="147">
        <v>0</v>
      </c>
      <c r="K324" s="147">
        <v>0.99990000000000001</v>
      </c>
      <c r="L324" s="229" t="str">
        <f t="shared" si="9"/>
        <v>C</v>
      </c>
    </row>
    <row r="325" spans="2:12" ht="48" customHeight="1" x14ac:dyDescent="0.2">
      <c r="B325" s="350" t="s">
        <v>3010</v>
      </c>
      <c r="C325" s="137" t="s">
        <v>72</v>
      </c>
      <c r="D325" s="137" t="s">
        <v>1662</v>
      </c>
      <c r="E325" s="137" t="s">
        <v>887</v>
      </c>
      <c r="F325" s="138" t="s">
        <v>67</v>
      </c>
      <c r="G325" s="235" t="s">
        <v>2941</v>
      </c>
      <c r="H325" s="235" t="s">
        <v>3011</v>
      </c>
      <c r="I325" s="150">
        <f t="shared" si="8"/>
        <v>4.2699999999999996</v>
      </c>
      <c r="J325" s="147">
        <v>0</v>
      </c>
      <c r="K325" s="147">
        <v>0.99990000000000001</v>
      </c>
      <c r="L325" s="229" t="str">
        <f t="shared" si="9"/>
        <v>C</v>
      </c>
    </row>
    <row r="326" spans="2:12" ht="36" customHeight="1" x14ac:dyDescent="0.2">
      <c r="B326" s="350" t="s">
        <v>3012</v>
      </c>
      <c r="C326" s="137" t="s">
        <v>72</v>
      </c>
      <c r="D326" s="137" t="s">
        <v>1663</v>
      </c>
      <c r="E326" s="137" t="s">
        <v>887</v>
      </c>
      <c r="F326" s="138" t="s">
        <v>67</v>
      </c>
      <c r="G326" s="235" t="s">
        <v>3013</v>
      </c>
      <c r="H326" s="235" t="s">
        <v>3014</v>
      </c>
      <c r="I326" s="150">
        <f t="shared" si="8"/>
        <v>4.05</v>
      </c>
      <c r="J326" s="147">
        <v>0</v>
      </c>
      <c r="K326" s="147">
        <v>0.99990000000000001</v>
      </c>
      <c r="L326" s="229" t="str">
        <f t="shared" si="9"/>
        <v>C</v>
      </c>
    </row>
    <row r="327" spans="2:12" ht="24" customHeight="1" x14ac:dyDescent="0.2">
      <c r="B327" s="350" t="s">
        <v>1459</v>
      </c>
      <c r="C327" s="137" t="s">
        <v>72</v>
      </c>
      <c r="D327" s="137" t="s">
        <v>1460</v>
      </c>
      <c r="E327" s="137" t="s">
        <v>887</v>
      </c>
      <c r="F327" s="138" t="s">
        <v>67</v>
      </c>
      <c r="G327" s="235" t="s">
        <v>2514</v>
      </c>
      <c r="H327" s="235" t="s">
        <v>3015</v>
      </c>
      <c r="I327" s="150">
        <f t="shared" si="8"/>
        <v>3.73</v>
      </c>
      <c r="J327" s="147">
        <v>0</v>
      </c>
      <c r="K327" s="147">
        <v>1</v>
      </c>
      <c r="L327" s="229" t="str">
        <f t="shared" si="9"/>
        <v>C</v>
      </c>
    </row>
    <row r="328" spans="2:12" ht="24" customHeight="1" x14ac:dyDescent="0.2">
      <c r="B328" s="350" t="s">
        <v>1224</v>
      </c>
      <c r="C328" s="137" t="s">
        <v>72</v>
      </c>
      <c r="D328" s="137" t="s">
        <v>1225</v>
      </c>
      <c r="E328" s="137" t="s">
        <v>887</v>
      </c>
      <c r="F328" s="138" t="s">
        <v>67</v>
      </c>
      <c r="G328" s="235" t="s">
        <v>3016</v>
      </c>
      <c r="H328" s="235" t="s">
        <v>3017</v>
      </c>
      <c r="I328" s="150">
        <f t="shared" si="8"/>
        <v>3.38</v>
      </c>
      <c r="J328" s="147">
        <v>0</v>
      </c>
      <c r="K328" s="147">
        <v>1</v>
      </c>
      <c r="L328" s="229" t="str">
        <f t="shared" si="9"/>
        <v>C</v>
      </c>
    </row>
    <row r="329" spans="2:12" ht="24" customHeight="1" x14ac:dyDescent="0.2">
      <c r="B329" s="350" t="s">
        <v>3018</v>
      </c>
      <c r="C329" s="137" t="s">
        <v>72</v>
      </c>
      <c r="D329" s="137" t="s">
        <v>1664</v>
      </c>
      <c r="E329" s="137" t="s">
        <v>908</v>
      </c>
      <c r="F329" s="138" t="s">
        <v>67</v>
      </c>
      <c r="G329" s="235" t="s">
        <v>3019</v>
      </c>
      <c r="H329" s="235" t="s">
        <v>3020</v>
      </c>
      <c r="I329" s="150">
        <f t="shared" si="8"/>
        <v>3.35</v>
      </c>
      <c r="J329" s="147">
        <v>0</v>
      </c>
      <c r="K329" s="147">
        <v>1</v>
      </c>
      <c r="L329" s="229" t="str">
        <f t="shared" si="9"/>
        <v>C</v>
      </c>
    </row>
    <row r="330" spans="2:12" ht="60" customHeight="1" x14ac:dyDescent="0.2">
      <c r="B330" s="350" t="s">
        <v>3021</v>
      </c>
      <c r="C330" s="137" t="s">
        <v>72</v>
      </c>
      <c r="D330" s="137" t="s">
        <v>1665</v>
      </c>
      <c r="E330" s="137" t="s">
        <v>908</v>
      </c>
      <c r="F330" s="138" t="s">
        <v>67</v>
      </c>
      <c r="G330" s="235" t="s">
        <v>3022</v>
      </c>
      <c r="H330" s="235" t="s">
        <v>3023</v>
      </c>
      <c r="I330" s="150">
        <f t="shared" si="8"/>
        <v>3.11</v>
      </c>
      <c r="J330" s="147">
        <v>0</v>
      </c>
      <c r="K330" s="147">
        <v>1</v>
      </c>
      <c r="L330" s="229" t="str">
        <f t="shared" si="9"/>
        <v>C</v>
      </c>
    </row>
    <row r="331" spans="2:12" ht="24" customHeight="1" x14ac:dyDescent="0.2">
      <c r="B331" s="350" t="s">
        <v>1218</v>
      </c>
      <c r="C331" s="137" t="s">
        <v>72</v>
      </c>
      <c r="D331" s="137" t="s">
        <v>1219</v>
      </c>
      <c r="E331" s="137" t="s">
        <v>887</v>
      </c>
      <c r="F331" s="138" t="s">
        <v>67</v>
      </c>
      <c r="G331" s="235" t="s">
        <v>3024</v>
      </c>
      <c r="H331" s="235" t="s">
        <v>3025</v>
      </c>
      <c r="I331" s="150">
        <f t="shared" si="8"/>
        <v>2.92</v>
      </c>
      <c r="J331" s="147">
        <v>0</v>
      </c>
      <c r="K331" s="147">
        <v>1</v>
      </c>
      <c r="L331" s="229" t="str">
        <f t="shared" si="9"/>
        <v>C</v>
      </c>
    </row>
    <row r="332" spans="2:12" ht="24" customHeight="1" x14ac:dyDescent="0.2">
      <c r="B332" s="350" t="s">
        <v>3026</v>
      </c>
      <c r="C332" s="137" t="s">
        <v>72</v>
      </c>
      <c r="D332" s="137" t="s">
        <v>1666</v>
      </c>
      <c r="E332" s="137" t="s">
        <v>1560</v>
      </c>
      <c r="F332" s="138" t="s">
        <v>866</v>
      </c>
      <c r="G332" s="235" t="s">
        <v>3027</v>
      </c>
      <c r="H332" s="235" t="s">
        <v>3028</v>
      </c>
      <c r="I332" s="150">
        <f t="shared" si="8"/>
        <v>2.66</v>
      </c>
      <c r="J332" s="147">
        <v>0</v>
      </c>
      <c r="K332" s="147">
        <v>1</v>
      </c>
      <c r="L332" s="229" t="str">
        <f t="shared" si="9"/>
        <v>C</v>
      </c>
    </row>
    <row r="333" spans="2:12" ht="24" customHeight="1" x14ac:dyDescent="0.2">
      <c r="B333" s="350" t="s">
        <v>1329</v>
      </c>
      <c r="C333" s="137" t="s">
        <v>72</v>
      </c>
      <c r="D333" s="137" t="s">
        <v>1330</v>
      </c>
      <c r="E333" s="137" t="s">
        <v>887</v>
      </c>
      <c r="F333" s="138" t="s">
        <v>67</v>
      </c>
      <c r="G333" s="235" t="s">
        <v>2514</v>
      </c>
      <c r="H333" s="235" t="s">
        <v>3029</v>
      </c>
      <c r="I333" s="150">
        <f t="shared" ref="I333:I345" si="10">ROUND(H333*G333,2)</f>
        <v>2.36</v>
      </c>
      <c r="J333" s="147">
        <v>0</v>
      </c>
      <c r="K333" s="147">
        <v>1</v>
      </c>
      <c r="L333" s="229" t="str">
        <f t="shared" si="9"/>
        <v>C</v>
      </c>
    </row>
    <row r="334" spans="2:12" ht="24" customHeight="1" x14ac:dyDescent="0.2">
      <c r="B334" s="350" t="s">
        <v>1445</v>
      </c>
      <c r="C334" s="137" t="s">
        <v>72</v>
      </c>
      <c r="D334" s="137" t="s">
        <v>1446</v>
      </c>
      <c r="E334" s="137" t="s">
        <v>887</v>
      </c>
      <c r="F334" s="138" t="s">
        <v>67</v>
      </c>
      <c r="G334" s="235" t="s">
        <v>2512</v>
      </c>
      <c r="H334" s="235" t="s">
        <v>3030</v>
      </c>
      <c r="I334" s="150">
        <f t="shared" si="10"/>
        <v>1.48</v>
      </c>
      <c r="J334" s="147">
        <v>0</v>
      </c>
      <c r="K334" s="147">
        <v>1</v>
      </c>
      <c r="L334" s="229" t="str">
        <f t="shared" ref="L334:L345" si="11">IF(K334&gt;=95%,"C",IF(K334&lt;80%,"A","B"))</f>
        <v>C</v>
      </c>
    </row>
    <row r="335" spans="2:12" ht="24" customHeight="1" x14ac:dyDescent="0.2">
      <c r="B335" s="350" t="s">
        <v>1514</v>
      </c>
      <c r="C335" s="137" t="s">
        <v>72</v>
      </c>
      <c r="D335" s="137" t="s">
        <v>1515</v>
      </c>
      <c r="E335" s="137" t="s">
        <v>887</v>
      </c>
      <c r="F335" s="138" t="s">
        <v>67</v>
      </c>
      <c r="G335" s="235" t="s">
        <v>3031</v>
      </c>
      <c r="H335" s="235" t="s">
        <v>3032</v>
      </c>
      <c r="I335" s="150">
        <f t="shared" si="10"/>
        <v>1.36</v>
      </c>
      <c r="J335" s="147">
        <v>0</v>
      </c>
      <c r="K335" s="147">
        <v>1</v>
      </c>
      <c r="L335" s="229" t="str">
        <f t="shared" si="11"/>
        <v>C</v>
      </c>
    </row>
    <row r="336" spans="2:12" ht="24" customHeight="1" x14ac:dyDescent="0.2">
      <c r="B336" s="350" t="s">
        <v>913</v>
      </c>
      <c r="C336" s="137" t="s">
        <v>72</v>
      </c>
      <c r="D336" s="137" t="s">
        <v>914</v>
      </c>
      <c r="E336" s="137" t="s">
        <v>887</v>
      </c>
      <c r="F336" s="138" t="s">
        <v>175</v>
      </c>
      <c r="G336" s="235" t="s">
        <v>3033</v>
      </c>
      <c r="H336" s="235" t="s">
        <v>3034</v>
      </c>
      <c r="I336" s="150">
        <f t="shared" si="10"/>
        <v>0.88</v>
      </c>
      <c r="J336" s="147">
        <v>0</v>
      </c>
      <c r="K336" s="147">
        <v>1</v>
      </c>
      <c r="L336" s="229" t="str">
        <f t="shared" si="11"/>
        <v>C</v>
      </c>
    </row>
    <row r="337" spans="2:12" ht="24" customHeight="1" x14ac:dyDescent="0.2">
      <c r="B337" s="350" t="s">
        <v>3035</v>
      </c>
      <c r="C337" s="137" t="s">
        <v>72</v>
      </c>
      <c r="D337" s="137" t="s">
        <v>1667</v>
      </c>
      <c r="E337" s="137" t="s">
        <v>908</v>
      </c>
      <c r="F337" s="138" t="s">
        <v>866</v>
      </c>
      <c r="G337" s="235" t="s">
        <v>2979</v>
      </c>
      <c r="H337" s="235" t="s">
        <v>3036</v>
      </c>
      <c r="I337" s="150">
        <f t="shared" si="10"/>
        <v>0.66</v>
      </c>
      <c r="J337" s="147">
        <v>0</v>
      </c>
      <c r="K337" s="147">
        <v>1</v>
      </c>
      <c r="L337" s="229" t="str">
        <f t="shared" si="11"/>
        <v>C</v>
      </c>
    </row>
    <row r="338" spans="2:12" ht="24" customHeight="1" x14ac:dyDescent="0.2">
      <c r="B338" s="350" t="s">
        <v>3037</v>
      </c>
      <c r="C338" s="137" t="s">
        <v>72</v>
      </c>
      <c r="D338" s="137" t="s">
        <v>1668</v>
      </c>
      <c r="E338" s="137" t="s">
        <v>887</v>
      </c>
      <c r="F338" s="138" t="s">
        <v>175</v>
      </c>
      <c r="G338" s="235" t="s">
        <v>3038</v>
      </c>
      <c r="H338" s="235" t="s">
        <v>3039</v>
      </c>
      <c r="I338" s="150">
        <f t="shared" si="10"/>
        <v>0.63</v>
      </c>
      <c r="J338" s="147">
        <v>0</v>
      </c>
      <c r="K338" s="147">
        <v>1</v>
      </c>
      <c r="L338" s="229" t="str">
        <f t="shared" si="11"/>
        <v>C</v>
      </c>
    </row>
    <row r="339" spans="2:12" ht="24" customHeight="1" x14ac:dyDescent="0.2">
      <c r="B339" s="350" t="s">
        <v>1166</v>
      </c>
      <c r="C339" s="137" t="s">
        <v>72</v>
      </c>
      <c r="D339" s="137" t="s">
        <v>1167</v>
      </c>
      <c r="E339" s="137" t="s">
        <v>887</v>
      </c>
      <c r="F339" s="138" t="s">
        <v>67</v>
      </c>
      <c r="G339" s="235" t="s">
        <v>3040</v>
      </c>
      <c r="H339" s="235" t="s">
        <v>3041</v>
      </c>
      <c r="I339" s="150">
        <f t="shared" si="10"/>
        <v>0.63</v>
      </c>
      <c r="J339" s="147">
        <v>0</v>
      </c>
      <c r="K339" s="147">
        <v>1</v>
      </c>
      <c r="L339" s="229" t="str">
        <f t="shared" si="11"/>
        <v>C</v>
      </c>
    </row>
    <row r="340" spans="2:12" ht="36" customHeight="1" x14ac:dyDescent="0.2">
      <c r="B340" s="350" t="s">
        <v>1516</v>
      </c>
      <c r="C340" s="137" t="s">
        <v>72</v>
      </c>
      <c r="D340" s="137" t="s">
        <v>1517</v>
      </c>
      <c r="E340" s="137" t="s">
        <v>887</v>
      </c>
      <c r="F340" s="138" t="s">
        <v>67</v>
      </c>
      <c r="G340" s="235" t="s">
        <v>3031</v>
      </c>
      <c r="H340" s="235" t="s">
        <v>2959</v>
      </c>
      <c r="I340" s="150">
        <f t="shared" si="10"/>
        <v>0.47</v>
      </c>
      <c r="J340" s="147">
        <v>0</v>
      </c>
      <c r="K340" s="147">
        <v>1</v>
      </c>
      <c r="L340" s="229" t="str">
        <f t="shared" si="11"/>
        <v>C</v>
      </c>
    </row>
    <row r="341" spans="2:12" ht="24" customHeight="1" x14ac:dyDescent="0.2">
      <c r="B341" s="350" t="s">
        <v>1518</v>
      </c>
      <c r="C341" s="137" t="s">
        <v>72</v>
      </c>
      <c r="D341" s="137" t="s">
        <v>1519</v>
      </c>
      <c r="E341" s="137" t="s">
        <v>887</v>
      </c>
      <c r="F341" s="138" t="s">
        <v>67</v>
      </c>
      <c r="G341" s="235" t="s">
        <v>3031</v>
      </c>
      <c r="H341" s="235" t="s">
        <v>3042</v>
      </c>
      <c r="I341" s="150">
        <f t="shared" si="10"/>
        <v>0.45</v>
      </c>
      <c r="J341" s="147">
        <v>0</v>
      </c>
      <c r="K341" s="147">
        <v>1</v>
      </c>
      <c r="L341" s="229" t="str">
        <f t="shared" si="11"/>
        <v>C</v>
      </c>
    </row>
    <row r="342" spans="2:12" ht="24" customHeight="1" x14ac:dyDescent="0.2">
      <c r="B342" s="350" t="s">
        <v>1467</v>
      </c>
      <c r="C342" s="137" t="s">
        <v>72</v>
      </c>
      <c r="D342" s="137" t="s">
        <v>1468</v>
      </c>
      <c r="E342" s="137" t="s">
        <v>887</v>
      </c>
      <c r="F342" s="138" t="s">
        <v>67</v>
      </c>
      <c r="G342" s="235" t="s">
        <v>2514</v>
      </c>
      <c r="H342" s="235" t="s">
        <v>3043</v>
      </c>
      <c r="I342" s="150">
        <f t="shared" si="10"/>
        <v>0.31</v>
      </c>
      <c r="J342" s="147">
        <v>0</v>
      </c>
      <c r="K342" s="147">
        <v>1</v>
      </c>
      <c r="L342" s="229" t="str">
        <f t="shared" si="11"/>
        <v>C</v>
      </c>
    </row>
    <row r="343" spans="2:12" ht="24" customHeight="1" x14ac:dyDescent="0.2">
      <c r="B343" s="350" t="s">
        <v>3044</v>
      </c>
      <c r="C343" s="137" t="s">
        <v>72</v>
      </c>
      <c r="D343" s="137" t="s">
        <v>1669</v>
      </c>
      <c r="E343" s="137" t="s">
        <v>908</v>
      </c>
      <c r="F343" s="138" t="s">
        <v>866</v>
      </c>
      <c r="G343" s="235" t="s">
        <v>2979</v>
      </c>
      <c r="H343" s="235" t="s">
        <v>2989</v>
      </c>
      <c r="I343" s="150">
        <f t="shared" si="10"/>
        <v>0.16</v>
      </c>
      <c r="J343" s="147">
        <v>0</v>
      </c>
      <c r="K343" s="147">
        <v>1</v>
      </c>
      <c r="L343" s="229" t="str">
        <f t="shared" si="11"/>
        <v>C</v>
      </c>
    </row>
    <row r="344" spans="2:12" ht="24" customHeight="1" x14ac:dyDescent="0.2">
      <c r="B344" s="350" t="s">
        <v>1522</v>
      </c>
      <c r="C344" s="137" t="s">
        <v>72</v>
      </c>
      <c r="D344" s="137" t="s">
        <v>1523</v>
      </c>
      <c r="E344" s="137" t="s">
        <v>887</v>
      </c>
      <c r="F344" s="138" t="s">
        <v>122</v>
      </c>
      <c r="G344" s="235" t="s">
        <v>3045</v>
      </c>
      <c r="H344" s="235" t="s">
        <v>3046</v>
      </c>
      <c r="I344" s="150">
        <f t="shared" si="10"/>
        <v>0.13</v>
      </c>
      <c r="J344" s="147">
        <v>0</v>
      </c>
      <c r="K344" s="147">
        <v>1</v>
      </c>
      <c r="L344" s="229" t="str">
        <f t="shared" si="11"/>
        <v>C</v>
      </c>
    </row>
    <row r="345" spans="2:12" ht="24" customHeight="1" x14ac:dyDescent="0.2">
      <c r="B345" s="351" t="s">
        <v>1520</v>
      </c>
      <c r="C345" s="352" t="s">
        <v>72</v>
      </c>
      <c r="D345" s="352" t="s">
        <v>1521</v>
      </c>
      <c r="E345" s="352" t="s">
        <v>887</v>
      </c>
      <c r="F345" s="353" t="s">
        <v>67</v>
      </c>
      <c r="G345" s="354" t="s">
        <v>3031</v>
      </c>
      <c r="H345" s="354" t="s">
        <v>3047</v>
      </c>
      <c r="I345" s="151">
        <f t="shared" si="10"/>
        <v>0.11</v>
      </c>
      <c r="J345" s="355">
        <v>0</v>
      </c>
      <c r="K345" s="355">
        <v>1</v>
      </c>
      <c r="L345" s="230" t="str">
        <f t="shared" si="11"/>
        <v>C</v>
      </c>
    </row>
    <row r="346" spans="2:12" x14ac:dyDescent="0.2">
      <c r="B346" s="55"/>
      <c r="C346" s="109"/>
      <c r="D346" s="109"/>
      <c r="E346" s="109"/>
      <c r="F346" s="109"/>
      <c r="G346" s="109"/>
      <c r="H346" s="109"/>
      <c r="I346" s="109"/>
      <c r="J346" s="109"/>
      <c r="K346" s="109"/>
      <c r="L346" s="56"/>
    </row>
    <row r="347" spans="2:12" x14ac:dyDescent="0.2">
      <c r="B347" s="232"/>
      <c r="C347" s="234"/>
      <c r="D347" s="234"/>
      <c r="E347" s="234"/>
      <c r="F347" s="234"/>
      <c r="G347" s="234"/>
      <c r="H347" s="234"/>
      <c r="I347" s="234"/>
      <c r="J347" s="234"/>
      <c r="K347" s="234"/>
      <c r="L347" s="233"/>
    </row>
    <row r="348" spans="2:12" ht="15" x14ac:dyDescent="0.2">
      <c r="B348" s="232"/>
      <c r="C348" s="234"/>
      <c r="D348" s="234"/>
      <c r="E348" s="234"/>
      <c r="F348" s="234"/>
      <c r="G348" s="234"/>
      <c r="H348" s="234"/>
      <c r="I348" s="418" t="s">
        <v>2419</v>
      </c>
      <c r="J348" s="419"/>
      <c r="K348" s="420"/>
      <c r="L348" s="233"/>
    </row>
    <row r="349" spans="2:12" x14ac:dyDescent="0.2">
      <c r="B349" s="232"/>
      <c r="C349" s="234"/>
      <c r="D349" s="234"/>
      <c r="E349" s="234"/>
      <c r="F349" s="234"/>
      <c r="G349" s="234"/>
      <c r="H349" s="234"/>
      <c r="I349" s="209" t="s">
        <v>2420</v>
      </c>
      <c r="J349" s="210" t="s">
        <v>2421</v>
      </c>
      <c r="K349" s="211" t="s">
        <v>2422</v>
      </c>
      <c r="L349" s="233"/>
    </row>
    <row r="350" spans="2:12" x14ac:dyDescent="0.2">
      <c r="B350" s="232"/>
      <c r="C350" s="234"/>
      <c r="D350" s="234"/>
      <c r="E350" s="234"/>
      <c r="F350" s="234"/>
      <c r="G350" s="234"/>
      <c r="H350" s="234"/>
      <c r="I350" s="212">
        <v>0.8</v>
      </c>
      <c r="J350" s="213">
        <v>0.15</v>
      </c>
      <c r="K350" s="214">
        <v>0.05</v>
      </c>
      <c r="L350" s="233"/>
    </row>
    <row r="351" spans="2:12" x14ac:dyDescent="0.2">
      <c r="B351" s="232"/>
      <c r="C351" s="234"/>
      <c r="D351" s="234"/>
      <c r="E351" s="234"/>
      <c r="F351" s="234"/>
      <c r="G351" s="234"/>
      <c r="H351" s="234"/>
      <c r="I351" s="215" t="s">
        <v>2423</v>
      </c>
      <c r="J351" s="216" t="s">
        <v>2424</v>
      </c>
      <c r="K351" s="217" t="s">
        <v>2425</v>
      </c>
      <c r="L351" s="233"/>
    </row>
    <row r="352" spans="2:12" x14ac:dyDescent="0.2">
      <c r="B352" s="232"/>
      <c r="C352" s="234"/>
      <c r="D352" s="234"/>
      <c r="E352" s="234"/>
      <c r="F352" s="234"/>
      <c r="G352" s="234"/>
      <c r="H352" s="234"/>
      <c r="I352" s="234"/>
      <c r="J352" s="234"/>
      <c r="K352" s="234"/>
      <c r="L352" s="233"/>
    </row>
    <row r="353" spans="2:12" x14ac:dyDescent="0.2">
      <c r="B353" s="132"/>
      <c r="C353" s="133"/>
      <c r="D353" s="133"/>
      <c r="E353" s="133"/>
      <c r="F353" s="133"/>
      <c r="G353" s="133"/>
      <c r="H353" s="133"/>
      <c r="I353" s="133"/>
      <c r="J353" s="133"/>
      <c r="K353" s="133"/>
      <c r="L353" s="134"/>
    </row>
  </sheetData>
  <mergeCells count="17">
    <mergeCell ref="C4:D4"/>
    <mergeCell ref="C5:D5"/>
    <mergeCell ref="C6:D6"/>
    <mergeCell ref="F11:F12"/>
    <mergeCell ref="G11:G12"/>
    <mergeCell ref="C7:D7"/>
    <mergeCell ref="B10:L10"/>
    <mergeCell ref="B11:B12"/>
    <mergeCell ref="C11:C12"/>
    <mergeCell ref="D11:D12"/>
    <mergeCell ref="E11:E12"/>
    <mergeCell ref="H11:H12"/>
    <mergeCell ref="I11:I12"/>
    <mergeCell ref="J11:J12"/>
    <mergeCell ref="K11:K12"/>
    <mergeCell ref="L11:L12"/>
    <mergeCell ref="I348:K348"/>
  </mergeCells>
  <printOptions horizontalCentered="1"/>
  <pageMargins left="0.51181102362204722" right="0.51181102362204722" top="1.1811023622047245" bottom="1.1023622047244095" header="0.51181102362204722" footer="0.51181102362204722"/>
  <pageSetup paperSize="9" scale="39" fitToHeight="0" orientation="portrait" r:id="rId1"/>
  <headerFooter>
    <oddHeader>&amp;L
CNPJ: 37.319.041/0001-55&amp;C&amp;G&amp;R
INSC. ESTADUAL: 00000005692610</oddHeader>
    <oddFooter>&amp;L &amp;CTOTAL Engenharia &amp; Comércio de Materiais de Construção Ltda.
+55 69 99229 6510
+55 69 99283 9999
total_engenharia@outlook.com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78182-4C87-4B51-ACB6-E7E40CF47395}">
  <sheetPr>
    <pageSetUpPr fitToPage="1"/>
  </sheetPr>
  <dimension ref="B2:H44"/>
  <sheetViews>
    <sheetView showOutlineSymbols="0" view="pageBreakPreview" topLeftCell="A58" zoomScale="55" zoomScaleNormal="70" zoomScaleSheetLayoutView="55" zoomScalePageLayoutView="40" workbookViewId="0">
      <selection activeCell="H8" sqref="H8"/>
    </sheetView>
  </sheetViews>
  <sheetFormatPr defaultRowHeight="14.25" x14ac:dyDescent="0.2"/>
  <cols>
    <col min="1" max="1" width="9" style="26"/>
    <col min="2" max="2" width="12.375" style="26" customWidth="1"/>
    <col min="3" max="3" width="60" style="26" bestFit="1" customWidth="1"/>
    <col min="4" max="8" width="20.25" style="26" customWidth="1"/>
    <col min="9" max="29" width="12" style="26" bestFit="1" customWidth="1"/>
    <col min="30" max="16384" width="9" style="26"/>
  </cols>
  <sheetData>
    <row r="2" spans="2:8" ht="15" x14ac:dyDescent="0.2">
      <c r="B2" s="6"/>
      <c r="C2" s="61"/>
      <c r="D2" s="62"/>
      <c r="E2" s="40"/>
      <c r="F2" s="40"/>
      <c r="G2" s="40"/>
      <c r="H2" s="9"/>
    </row>
    <row r="3" spans="2:8" s="2" customFormat="1" ht="15" x14ac:dyDescent="0.2">
      <c r="B3" s="10" t="s">
        <v>37</v>
      </c>
      <c r="C3" s="390" t="s">
        <v>38</v>
      </c>
      <c r="D3" s="390"/>
      <c r="E3" s="20"/>
      <c r="F3" s="236"/>
      <c r="G3" s="13" t="s">
        <v>44</v>
      </c>
      <c r="H3" s="15" t="s">
        <v>827</v>
      </c>
    </row>
    <row r="4" spans="2:8" s="2" customFormat="1" ht="15" x14ac:dyDescent="0.2">
      <c r="B4" s="10" t="s">
        <v>39</v>
      </c>
      <c r="C4" s="390" t="s">
        <v>40</v>
      </c>
      <c r="D4" s="390"/>
      <c r="E4" s="20"/>
      <c r="F4" s="236"/>
      <c r="G4" s="13" t="s">
        <v>45</v>
      </c>
      <c r="H4" s="14">
        <v>44075</v>
      </c>
    </row>
    <row r="5" spans="2:8" s="2" customFormat="1" ht="15" x14ac:dyDescent="0.2">
      <c r="B5" s="10" t="s">
        <v>41</v>
      </c>
      <c r="C5" s="390" t="s">
        <v>42</v>
      </c>
      <c r="D5" s="390"/>
      <c r="E5" s="20"/>
      <c r="F5" s="236"/>
      <c r="G5" s="13" t="s">
        <v>49</v>
      </c>
      <c r="H5" s="15" t="s">
        <v>46</v>
      </c>
    </row>
    <row r="6" spans="2:8" s="3" customFormat="1" ht="15" x14ac:dyDescent="0.2">
      <c r="B6" s="10" t="s">
        <v>43</v>
      </c>
      <c r="C6" s="390">
        <v>44139</v>
      </c>
      <c r="D6" s="390"/>
      <c r="E6" s="20"/>
      <c r="F6" s="236"/>
      <c r="G6" s="236"/>
      <c r="H6" s="15" t="s">
        <v>47</v>
      </c>
    </row>
    <row r="7" spans="2:8" s="3" customFormat="1" ht="15" x14ac:dyDescent="0.2">
      <c r="B7" s="10"/>
      <c r="C7" s="16"/>
      <c r="D7" s="16"/>
      <c r="E7" s="20"/>
      <c r="F7" s="236"/>
      <c r="G7" s="13" t="s">
        <v>48</v>
      </c>
      <c r="H7" s="60">
        <f>'BDI - NÃO DESONERADO'!G25</f>
        <v>0.2288</v>
      </c>
    </row>
    <row r="8" spans="2:8" s="3" customFormat="1" ht="15" x14ac:dyDescent="0.2">
      <c r="B8" s="21"/>
      <c r="C8" s="63"/>
      <c r="D8" s="63"/>
      <c r="E8" s="41"/>
      <c r="F8" s="22"/>
      <c r="G8" s="22"/>
      <c r="H8" s="42"/>
    </row>
    <row r="9" spans="2:8" ht="24.75" customHeight="1" x14ac:dyDescent="0.2">
      <c r="B9" s="393" t="s">
        <v>1544</v>
      </c>
      <c r="C9" s="394"/>
      <c r="D9" s="394"/>
      <c r="E9" s="394"/>
      <c r="F9" s="394"/>
      <c r="G9" s="394"/>
      <c r="H9" s="395"/>
    </row>
    <row r="10" spans="2:8" ht="15" x14ac:dyDescent="0.2">
      <c r="B10" s="118" t="s">
        <v>1</v>
      </c>
      <c r="C10" s="103" t="s">
        <v>2</v>
      </c>
      <c r="D10" s="104" t="s">
        <v>1545</v>
      </c>
      <c r="E10" s="104" t="s">
        <v>1546</v>
      </c>
      <c r="F10" s="104" t="s">
        <v>1547</v>
      </c>
      <c r="G10" s="104" t="s">
        <v>1548</v>
      </c>
      <c r="H10" s="105" t="s">
        <v>1549</v>
      </c>
    </row>
    <row r="11" spans="2:8" ht="24" customHeight="1" thickBot="1" x14ac:dyDescent="0.25">
      <c r="B11" s="444" t="s">
        <v>4</v>
      </c>
      <c r="C11" s="445" t="s">
        <v>5</v>
      </c>
      <c r="D11" s="119">
        <v>1</v>
      </c>
      <c r="E11" s="120">
        <v>0.25</v>
      </c>
      <c r="F11" s="120">
        <v>0.25</v>
      </c>
      <c r="G11" s="120">
        <v>0.25</v>
      </c>
      <c r="H11" s="121">
        <v>0.25</v>
      </c>
    </row>
    <row r="12" spans="2:8" ht="24" customHeight="1" thickTop="1" thickBot="1" x14ac:dyDescent="0.25">
      <c r="B12" s="439"/>
      <c r="C12" s="441"/>
      <c r="D12" s="112">
        <f>VLOOKUP(B11,'Resumo do Orçamento'!$B$12:$F$26,5,FALSE)</f>
        <v>98342.970000000016</v>
      </c>
      <c r="E12" s="113">
        <f>ROUND(D12*E11,2)</f>
        <v>24585.74</v>
      </c>
      <c r="F12" s="113">
        <f>ROUND(D12*F11,2)</f>
        <v>24585.74</v>
      </c>
      <c r="G12" s="113">
        <f>ROUND(D12*G11,2)</f>
        <v>24585.74</v>
      </c>
      <c r="H12" s="122">
        <f>ROUND(D12*H11,2)</f>
        <v>24585.74</v>
      </c>
    </row>
    <row r="13" spans="2:8" ht="24" customHeight="1" thickTop="1" thickBot="1" x14ac:dyDescent="0.25">
      <c r="B13" s="438" t="s">
        <v>6</v>
      </c>
      <c r="C13" s="440" t="s">
        <v>7</v>
      </c>
      <c r="D13" s="110">
        <v>1</v>
      </c>
      <c r="E13" s="111">
        <v>1</v>
      </c>
      <c r="F13" s="114"/>
      <c r="G13" s="114"/>
      <c r="H13" s="123"/>
    </row>
    <row r="14" spans="2:8" ht="24" customHeight="1" thickTop="1" thickBot="1" x14ac:dyDescent="0.25">
      <c r="B14" s="439"/>
      <c r="C14" s="441"/>
      <c r="D14" s="112">
        <f>VLOOKUP(B13,'Resumo do Orçamento'!$B$12:$F$26,5,FALSE)</f>
        <v>2425.67</v>
      </c>
      <c r="E14" s="113">
        <f>ROUND(D14*E13,2)</f>
        <v>2425.67</v>
      </c>
      <c r="F14" s="31" t="s">
        <v>1543</v>
      </c>
      <c r="G14" s="31" t="s">
        <v>1543</v>
      </c>
      <c r="H14" s="124" t="s">
        <v>1543</v>
      </c>
    </row>
    <row r="15" spans="2:8" ht="24" customHeight="1" thickTop="1" thickBot="1" x14ac:dyDescent="0.25">
      <c r="B15" s="438" t="s">
        <v>8</v>
      </c>
      <c r="C15" s="440" t="s">
        <v>9</v>
      </c>
      <c r="D15" s="110">
        <v>1</v>
      </c>
      <c r="E15" s="111">
        <v>1</v>
      </c>
      <c r="F15" s="31"/>
      <c r="G15" s="31"/>
      <c r="H15" s="124"/>
    </row>
    <row r="16" spans="2:8" ht="24" customHeight="1" thickTop="1" thickBot="1" x14ac:dyDescent="0.25">
      <c r="B16" s="439"/>
      <c r="C16" s="441"/>
      <c r="D16" s="112">
        <f>VLOOKUP(B15,'Resumo do Orçamento'!$B$12:$F$26,5,FALSE)</f>
        <v>5629.05</v>
      </c>
      <c r="E16" s="113">
        <f>ROUND(D16*E15,2)</f>
        <v>5629.05</v>
      </c>
      <c r="F16" s="31" t="s">
        <v>1543</v>
      </c>
      <c r="G16" s="31" t="s">
        <v>1543</v>
      </c>
      <c r="H16" s="124" t="s">
        <v>1543</v>
      </c>
    </row>
    <row r="17" spans="2:8" ht="24" customHeight="1" thickTop="1" thickBot="1" x14ac:dyDescent="0.25">
      <c r="B17" s="438" t="s">
        <v>10</v>
      </c>
      <c r="C17" s="440" t="s">
        <v>11</v>
      </c>
      <c r="D17" s="110">
        <v>1</v>
      </c>
      <c r="E17" s="111">
        <v>0.9</v>
      </c>
      <c r="F17" s="111">
        <v>0.1</v>
      </c>
      <c r="G17" s="31"/>
      <c r="H17" s="124"/>
    </row>
    <row r="18" spans="2:8" ht="24" customHeight="1" thickTop="1" thickBot="1" x14ac:dyDescent="0.25">
      <c r="B18" s="439"/>
      <c r="C18" s="441"/>
      <c r="D18" s="112">
        <f>VLOOKUP(B17,'Resumo do Orçamento'!$B$12:$F$26,5,FALSE)</f>
        <v>25572.53</v>
      </c>
      <c r="E18" s="113">
        <f>ROUND(D18*E17,2)</f>
        <v>23015.279999999999</v>
      </c>
      <c r="F18" s="113">
        <f>ROUND(D18*F17,2)</f>
        <v>2557.25</v>
      </c>
      <c r="G18" s="31" t="s">
        <v>1543</v>
      </c>
      <c r="H18" s="124" t="s">
        <v>1543</v>
      </c>
    </row>
    <row r="19" spans="2:8" ht="24" customHeight="1" thickTop="1" thickBot="1" x14ac:dyDescent="0.25">
      <c r="B19" s="438" t="s">
        <v>12</v>
      </c>
      <c r="C19" s="440" t="s">
        <v>13</v>
      </c>
      <c r="D19" s="110">
        <v>1</v>
      </c>
      <c r="E19" s="115">
        <v>0.1</v>
      </c>
      <c r="F19" s="115">
        <v>0.7</v>
      </c>
      <c r="G19" s="115">
        <v>0.2</v>
      </c>
      <c r="H19" s="124"/>
    </row>
    <row r="20" spans="2:8" ht="24" customHeight="1" thickTop="1" thickBot="1" x14ac:dyDescent="0.25">
      <c r="B20" s="439"/>
      <c r="C20" s="441"/>
      <c r="D20" s="112">
        <f>VLOOKUP(B19,'Resumo do Orçamento'!$B$12:$F$26,5,FALSE)</f>
        <v>26203.33</v>
      </c>
      <c r="E20" s="113">
        <f>ROUND(D20*E19,2)</f>
        <v>2620.33</v>
      </c>
      <c r="F20" s="113">
        <f>ROUND(D20*F19,2)</f>
        <v>18342.330000000002</v>
      </c>
      <c r="G20" s="113">
        <f>ROUND(D20*G19,2)</f>
        <v>5240.67</v>
      </c>
      <c r="H20" s="124" t="s">
        <v>1543</v>
      </c>
    </row>
    <row r="21" spans="2:8" ht="24" customHeight="1" thickTop="1" thickBot="1" x14ac:dyDescent="0.25">
      <c r="B21" s="438" t="s">
        <v>14</v>
      </c>
      <c r="C21" s="440" t="s">
        <v>15</v>
      </c>
      <c r="D21" s="110">
        <v>1</v>
      </c>
      <c r="E21" s="116"/>
      <c r="F21" s="115">
        <v>0.5</v>
      </c>
      <c r="G21" s="115">
        <v>0.5</v>
      </c>
      <c r="H21" s="124"/>
    </row>
    <row r="22" spans="2:8" ht="24" customHeight="1" thickTop="1" thickBot="1" x14ac:dyDescent="0.25">
      <c r="B22" s="439"/>
      <c r="C22" s="441"/>
      <c r="D22" s="112">
        <f>VLOOKUP(B21,'Resumo do Orçamento'!$B$12:$F$26,5,FALSE)</f>
        <v>29801.77</v>
      </c>
      <c r="E22" s="31" t="s">
        <v>1543</v>
      </c>
      <c r="F22" s="113">
        <f>ROUND(D22*F21,2)</f>
        <v>14900.89</v>
      </c>
      <c r="G22" s="113">
        <f>ROUND(D22*G21,2)</f>
        <v>14900.89</v>
      </c>
      <c r="H22" s="124" t="s">
        <v>1543</v>
      </c>
    </row>
    <row r="23" spans="2:8" ht="24" customHeight="1" thickTop="1" thickBot="1" x14ac:dyDescent="0.25">
      <c r="B23" s="438" t="s">
        <v>16</v>
      </c>
      <c r="C23" s="440" t="s">
        <v>17</v>
      </c>
      <c r="D23" s="110">
        <v>1</v>
      </c>
      <c r="E23" s="117"/>
      <c r="F23" s="115">
        <v>0.4</v>
      </c>
      <c r="G23" s="115">
        <v>0.5</v>
      </c>
      <c r="H23" s="125">
        <v>0.1</v>
      </c>
    </row>
    <row r="24" spans="2:8" ht="24" customHeight="1" thickTop="1" thickBot="1" x14ac:dyDescent="0.25">
      <c r="B24" s="439"/>
      <c r="C24" s="441"/>
      <c r="D24" s="112">
        <f>VLOOKUP(B23,'Resumo do Orçamento'!$B$12:$F$26,5,FALSE)</f>
        <v>90854.1</v>
      </c>
      <c r="E24" s="31" t="s">
        <v>1543</v>
      </c>
      <c r="F24" s="113">
        <f>ROUND(D24*F23,2)</f>
        <v>36341.64</v>
      </c>
      <c r="G24" s="113">
        <f>ROUND(D24*G23,2)</f>
        <v>45427.05</v>
      </c>
      <c r="H24" s="122">
        <f>ROUND(D24*H23,2)</f>
        <v>9085.41</v>
      </c>
    </row>
    <row r="25" spans="2:8" ht="24" customHeight="1" thickTop="1" thickBot="1" x14ac:dyDescent="0.25">
      <c r="B25" s="438" t="s">
        <v>18</v>
      </c>
      <c r="C25" s="440" t="s">
        <v>19</v>
      </c>
      <c r="D25" s="110">
        <v>1</v>
      </c>
      <c r="E25" s="117"/>
      <c r="F25" s="115">
        <v>0.4</v>
      </c>
      <c r="G25" s="115">
        <v>0.5</v>
      </c>
      <c r="H25" s="125">
        <v>0.1</v>
      </c>
    </row>
    <row r="26" spans="2:8" ht="24" customHeight="1" thickTop="1" thickBot="1" x14ac:dyDescent="0.25">
      <c r="B26" s="439"/>
      <c r="C26" s="441"/>
      <c r="D26" s="112">
        <f>VLOOKUP(B25,'Resumo do Orçamento'!$B$12:$F$26,5,FALSE)</f>
        <v>50193.88</v>
      </c>
      <c r="E26" s="31" t="s">
        <v>1543</v>
      </c>
      <c r="F26" s="113">
        <f>ROUND(D26*F25,2)</f>
        <v>20077.55</v>
      </c>
      <c r="G26" s="113">
        <f>ROUND(D26*G25,2)</f>
        <v>25096.94</v>
      </c>
      <c r="H26" s="122">
        <f>ROUND(D26*H25,2)</f>
        <v>5019.3900000000003</v>
      </c>
    </row>
    <row r="27" spans="2:8" ht="24" customHeight="1" thickTop="1" thickBot="1" x14ac:dyDescent="0.25">
      <c r="B27" s="438" t="s">
        <v>20</v>
      </c>
      <c r="C27" s="440" t="s">
        <v>21</v>
      </c>
      <c r="D27" s="110">
        <v>1</v>
      </c>
      <c r="E27" s="117"/>
      <c r="F27" s="116"/>
      <c r="G27" s="115">
        <v>0.2</v>
      </c>
      <c r="H27" s="125">
        <v>0.8</v>
      </c>
    </row>
    <row r="28" spans="2:8" ht="24" customHeight="1" thickTop="1" thickBot="1" x14ac:dyDescent="0.25">
      <c r="B28" s="439"/>
      <c r="C28" s="441"/>
      <c r="D28" s="112">
        <f>VLOOKUP(B27,'Resumo do Orçamento'!$B$12:$F$26,5,FALSE)</f>
        <v>64728.72</v>
      </c>
      <c r="E28" s="31" t="s">
        <v>1543</v>
      </c>
      <c r="F28" s="31" t="s">
        <v>1543</v>
      </c>
      <c r="G28" s="113">
        <f>ROUND(D28*G27,2)</f>
        <v>12945.74</v>
      </c>
      <c r="H28" s="122">
        <f>ROUND(D28*H27,2)</f>
        <v>51782.98</v>
      </c>
    </row>
    <row r="29" spans="2:8" ht="24" customHeight="1" thickTop="1" thickBot="1" x14ac:dyDescent="0.25">
      <c r="B29" s="438" t="s">
        <v>22</v>
      </c>
      <c r="C29" s="440" t="s">
        <v>23</v>
      </c>
      <c r="D29" s="110">
        <v>1</v>
      </c>
      <c r="E29" s="117"/>
      <c r="F29" s="117"/>
      <c r="G29" s="115">
        <v>0.4</v>
      </c>
      <c r="H29" s="125">
        <v>0.6</v>
      </c>
    </row>
    <row r="30" spans="2:8" ht="24" customHeight="1" thickTop="1" thickBot="1" x14ac:dyDescent="0.25">
      <c r="B30" s="439"/>
      <c r="C30" s="441"/>
      <c r="D30" s="112">
        <f>VLOOKUP(B29,'Resumo do Orçamento'!$B$12:$F$26,5,FALSE)</f>
        <v>35106.61</v>
      </c>
      <c r="E30" s="31" t="s">
        <v>1543</v>
      </c>
      <c r="F30" s="31" t="s">
        <v>1543</v>
      </c>
      <c r="G30" s="113">
        <f>ROUND(D30*G29,2)</f>
        <v>14042.64</v>
      </c>
      <c r="H30" s="122">
        <f>ROUND(D30*H29,2)</f>
        <v>21063.97</v>
      </c>
    </row>
    <row r="31" spans="2:8" ht="24" customHeight="1" thickTop="1" thickBot="1" x14ac:dyDescent="0.25">
      <c r="B31" s="438" t="s">
        <v>24</v>
      </c>
      <c r="C31" s="440" t="s">
        <v>25</v>
      </c>
      <c r="D31" s="110">
        <v>1</v>
      </c>
      <c r="E31" s="117"/>
      <c r="F31" s="117"/>
      <c r="G31" s="115">
        <v>0.2</v>
      </c>
      <c r="H31" s="125">
        <v>0.8</v>
      </c>
    </row>
    <row r="32" spans="2:8" ht="24" customHeight="1" thickTop="1" thickBot="1" x14ac:dyDescent="0.25">
      <c r="B32" s="439"/>
      <c r="C32" s="441"/>
      <c r="D32" s="112">
        <f>VLOOKUP(B31,'Resumo do Orçamento'!$B$12:$F$26,5,FALSE)</f>
        <v>18321.439999999999</v>
      </c>
      <c r="E32" s="31" t="s">
        <v>1543</v>
      </c>
      <c r="F32" s="31" t="s">
        <v>1543</v>
      </c>
      <c r="G32" s="113">
        <f>ROUND(D32*G31,2)</f>
        <v>3664.29</v>
      </c>
      <c r="H32" s="122">
        <f>ROUND(D32*H31,2)</f>
        <v>14657.15</v>
      </c>
    </row>
    <row r="33" spans="2:8" ht="24" customHeight="1" thickTop="1" thickBot="1" x14ac:dyDescent="0.25">
      <c r="B33" s="438" t="s">
        <v>26</v>
      </c>
      <c r="C33" s="440" t="s">
        <v>27</v>
      </c>
      <c r="D33" s="110">
        <v>1</v>
      </c>
      <c r="E33" s="115">
        <v>0.1</v>
      </c>
      <c r="F33" s="115">
        <v>0.2</v>
      </c>
      <c r="G33" s="115">
        <v>0.6</v>
      </c>
      <c r="H33" s="125">
        <v>0.1</v>
      </c>
    </row>
    <row r="34" spans="2:8" ht="24" customHeight="1" thickTop="1" thickBot="1" x14ac:dyDescent="0.25">
      <c r="B34" s="439"/>
      <c r="C34" s="441"/>
      <c r="D34" s="112">
        <f>VLOOKUP(B33,'Resumo do Orçamento'!$B$12:$F$26,5,FALSE)</f>
        <v>29122.99</v>
      </c>
      <c r="E34" s="113">
        <f>ROUND(D34*E33,2)</f>
        <v>2912.3</v>
      </c>
      <c r="F34" s="113">
        <f>ROUND(D34*F33,2)</f>
        <v>5824.6</v>
      </c>
      <c r="G34" s="113">
        <f>ROUND(D34*G33,2)</f>
        <v>17473.79</v>
      </c>
      <c r="H34" s="122">
        <f>ROUND(D34*H33,2)</f>
        <v>2912.3</v>
      </c>
    </row>
    <row r="35" spans="2:8" ht="24" customHeight="1" thickTop="1" thickBot="1" x14ac:dyDescent="0.25">
      <c r="B35" s="438" t="s">
        <v>28</v>
      </c>
      <c r="C35" s="440" t="s">
        <v>29</v>
      </c>
      <c r="D35" s="110">
        <v>1</v>
      </c>
      <c r="E35" s="116"/>
      <c r="F35" s="116"/>
      <c r="G35" s="115">
        <v>0.2</v>
      </c>
      <c r="H35" s="125">
        <v>0.8</v>
      </c>
    </row>
    <row r="36" spans="2:8" ht="24" customHeight="1" thickTop="1" thickBot="1" x14ac:dyDescent="0.25">
      <c r="B36" s="439"/>
      <c r="C36" s="441"/>
      <c r="D36" s="112">
        <f>VLOOKUP(B35,'Resumo do Orçamento'!$B$12:$F$26,5,FALSE)</f>
        <v>4597.5200000000004</v>
      </c>
      <c r="E36" s="31" t="s">
        <v>1543</v>
      </c>
      <c r="F36" s="31" t="s">
        <v>1543</v>
      </c>
      <c r="G36" s="113">
        <f>ROUND(D36*G35,2)</f>
        <v>919.5</v>
      </c>
      <c r="H36" s="122">
        <f>ROUND(D36*H35,2)</f>
        <v>3678.02</v>
      </c>
    </row>
    <row r="37" spans="2:8" ht="24" customHeight="1" thickTop="1" thickBot="1" x14ac:dyDescent="0.25">
      <c r="B37" s="438" t="s">
        <v>30</v>
      </c>
      <c r="C37" s="440" t="s">
        <v>31</v>
      </c>
      <c r="D37" s="110">
        <v>1</v>
      </c>
      <c r="E37" s="117"/>
      <c r="F37" s="117"/>
      <c r="G37" s="115">
        <v>0.7</v>
      </c>
      <c r="H37" s="125">
        <v>0.3</v>
      </c>
    </row>
    <row r="38" spans="2:8" ht="24" customHeight="1" thickTop="1" thickBot="1" x14ac:dyDescent="0.25">
      <c r="B38" s="439"/>
      <c r="C38" s="441"/>
      <c r="D38" s="112">
        <f>VLOOKUP(B37,'Resumo do Orçamento'!$B$12:$F$26,5,FALSE)</f>
        <v>73310.799999999988</v>
      </c>
      <c r="E38" s="31" t="s">
        <v>1543</v>
      </c>
      <c r="F38" s="31" t="s">
        <v>1543</v>
      </c>
      <c r="G38" s="113">
        <f>ROUND(D38*G37,2)</f>
        <v>51317.56</v>
      </c>
      <c r="H38" s="122">
        <f>ROUND(D38*H37,2)</f>
        <v>21993.24</v>
      </c>
    </row>
    <row r="39" spans="2:8" ht="24" customHeight="1" thickTop="1" thickBot="1" x14ac:dyDescent="0.25">
      <c r="B39" s="438" t="s">
        <v>32</v>
      </c>
      <c r="C39" s="440" t="s">
        <v>33</v>
      </c>
      <c r="D39" s="110">
        <v>1</v>
      </c>
      <c r="E39" s="117"/>
      <c r="F39" s="117"/>
      <c r="G39" s="116"/>
      <c r="H39" s="125">
        <v>1</v>
      </c>
    </row>
    <row r="40" spans="2:8" ht="24" customHeight="1" thickTop="1" x14ac:dyDescent="0.2">
      <c r="B40" s="442"/>
      <c r="C40" s="443"/>
      <c r="D40" s="130">
        <f>VLOOKUP(B39,'Resumo do Orçamento'!$B$12:$F$26,5,FALSE)</f>
        <v>814.06</v>
      </c>
      <c r="E40" s="131" t="s">
        <v>1543</v>
      </c>
      <c r="F40" s="131" t="s">
        <v>1543</v>
      </c>
      <c r="G40" s="131" t="s">
        <v>1543</v>
      </c>
      <c r="H40" s="123">
        <f>ROUND(D40*H39,2)</f>
        <v>814.06</v>
      </c>
    </row>
    <row r="41" spans="2:8" ht="22.5" customHeight="1" x14ac:dyDescent="0.2">
      <c r="B41" s="407" t="s">
        <v>1550</v>
      </c>
      <c r="C41" s="408"/>
      <c r="D41" s="244"/>
      <c r="E41" s="126">
        <f>E42/H44</f>
        <v>0.11024426195671322</v>
      </c>
      <c r="F41" s="126">
        <f>F42/H44</f>
        <v>0.22094482732178911</v>
      </c>
      <c r="G41" s="126">
        <f>G42/H44</f>
        <v>0.38847734619155483</v>
      </c>
      <c r="H41" s="127">
        <f>H42/H44</f>
        <v>0.28033356452994296</v>
      </c>
    </row>
    <row r="42" spans="2:8" ht="22.5" customHeight="1" x14ac:dyDescent="0.2">
      <c r="B42" s="391" t="s">
        <v>1551</v>
      </c>
      <c r="C42" s="392"/>
      <c r="D42" s="245"/>
      <c r="E42" s="135">
        <f>SUM(E12,E14,E16,E18,E20,E22,E24,E26,E28,E30,E32,E34,E36,E38,E40)</f>
        <v>61188.37000000001</v>
      </c>
      <c r="F42" s="135">
        <f t="shared" ref="F42:H42" si="0">SUM(F12,F14,F16,F18,F20,F22,F24,F26,F28,F30,F32,F34,F36,F38,F40)</f>
        <v>122630.00000000001</v>
      </c>
      <c r="G42" s="135">
        <f t="shared" si="0"/>
        <v>215614.81000000003</v>
      </c>
      <c r="H42" s="136">
        <f t="shared" si="0"/>
        <v>155592.25999999998</v>
      </c>
    </row>
    <row r="43" spans="2:8" ht="22.5" customHeight="1" x14ac:dyDescent="0.2">
      <c r="B43" s="391" t="s">
        <v>1552</v>
      </c>
      <c r="C43" s="392"/>
      <c r="D43" s="245"/>
      <c r="E43" s="128">
        <f>E41</f>
        <v>0.11024426195671322</v>
      </c>
      <c r="F43" s="128">
        <f>E43+F41</f>
        <v>0.33118908927850232</v>
      </c>
      <c r="G43" s="128">
        <f t="shared" ref="G43:H43" si="1">F43+G41</f>
        <v>0.71966643547005715</v>
      </c>
      <c r="H43" s="129">
        <f t="shared" si="1"/>
        <v>1</v>
      </c>
    </row>
    <row r="44" spans="2:8" ht="22.5" customHeight="1" x14ac:dyDescent="0.2">
      <c r="B44" s="404" t="s">
        <v>1553</v>
      </c>
      <c r="C44" s="405"/>
      <c r="D44" s="248"/>
      <c r="E44" s="202">
        <f>E42</f>
        <v>61188.37000000001</v>
      </c>
      <c r="F44" s="202">
        <f t="shared" ref="F44:G44" si="2">ROUND(E44+F42,2)</f>
        <v>183818.37</v>
      </c>
      <c r="G44" s="202">
        <f t="shared" si="2"/>
        <v>399433.18</v>
      </c>
      <c r="H44" s="203">
        <f>ROUND(G44+H42,2)</f>
        <v>555025.43999999994</v>
      </c>
    </row>
  </sheetData>
  <mergeCells count="39">
    <mergeCell ref="B25:B26"/>
    <mergeCell ref="C25:C26"/>
    <mergeCell ref="C3:D3"/>
    <mergeCell ref="B9:H9"/>
    <mergeCell ref="B13:B14"/>
    <mergeCell ref="C13:C14"/>
    <mergeCell ref="B15:B16"/>
    <mergeCell ref="C15:C16"/>
    <mergeCell ref="B17:B18"/>
    <mergeCell ref="C17:C18"/>
    <mergeCell ref="B19:B20"/>
    <mergeCell ref="C4:D4"/>
    <mergeCell ref="C5:D5"/>
    <mergeCell ref="C6:D6"/>
    <mergeCell ref="B11:B12"/>
    <mergeCell ref="C11:C12"/>
    <mergeCell ref="C19:C20"/>
    <mergeCell ref="B21:B22"/>
    <mergeCell ref="C21:C22"/>
    <mergeCell ref="B23:B24"/>
    <mergeCell ref="C23:C24"/>
    <mergeCell ref="B27:B28"/>
    <mergeCell ref="C27:C28"/>
    <mergeCell ref="B29:B30"/>
    <mergeCell ref="C29:C30"/>
    <mergeCell ref="B31:B32"/>
    <mergeCell ref="C31:C32"/>
    <mergeCell ref="B44:C44"/>
    <mergeCell ref="B33:B34"/>
    <mergeCell ref="C33:C34"/>
    <mergeCell ref="B35:B36"/>
    <mergeCell ref="C35:C36"/>
    <mergeCell ref="B37:B38"/>
    <mergeCell ref="C37:C38"/>
    <mergeCell ref="B39:B40"/>
    <mergeCell ref="C39:C40"/>
    <mergeCell ref="B41:C41"/>
    <mergeCell ref="B42:C42"/>
    <mergeCell ref="B43:C43"/>
  </mergeCells>
  <printOptions horizontalCentered="1"/>
  <pageMargins left="0.51181102362204722" right="0.51181102362204722" top="1.1811023622047245" bottom="1.1023622047244095" header="0.51181102362204722" footer="0.51181102362204722"/>
  <pageSetup paperSize="9" scale="49" fitToHeight="0" orientation="portrait" r:id="rId1"/>
  <headerFooter>
    <oddHeader>&amp;L
CNPJ: 37.319.041/0001-55&amp;C&amp;G&amp;R
INSC. ESTADUAL: 00000005692610</oddHeader>
    <oddFooter>&amp;L &amp;CTOTAL Engenharia &amp; Comércio de Materiais de Construção Ltda.
+55 69 99229 6510
+55 69 99283 9999
total_engenharia@outlook.com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05ED5-A70E-44EB-B0FB-0AB77520F1E9}">
  <sheetPr>
    <pageSetUpPr fitToPage="1"/>
  </sheetPr>
  <dimension ref="B2:W36"/>
  <sheetViews>
    <sheetView showOutlineSymbols="0" view="pageBreakPreview" zoomScale="55" zoomScaleNormal="70" zoomScaleSheetLayoutView="55" zoomScalePageLayoutView="40" workbookViewId="0">
      <selection activeCell="G25" sqref="G25"/>
    </sheetView>
  </sheetViews>
  <sheetFormatPr defaultRowHeight="15" x14ac:dyDescent="0.2"/>
  <cols>
    <col min="1" max="1" width="9" style="58"/>
    <col min="2" max="2" width="14" style="58" customWidth="1"/>
    <col min="3" max="3" width="11.125" style="58" bestFit="1" customWidth="1"/>
    <col min="4" max="4" width="8.125" style="58" customWidth="1"/>
    <col min="5" max="6" width="9" style="58"/>
    <col min="7" max="7" width="14.5" style="58" customWidth="1"/>
    <col min="8" max="8" width="5.625" style="58" customWidth="1"/>
    <col min="9" max="9" width="9" style="58"/>
    <col min="10" max="10" width="33.75" style="58" customWidth="1"/>
    <col min="11" max="12" width="9" style="58"/>
    <col min="13" max="13" width="14.125" style="58" customWidth="1"/>
    <col min="14" max="14" width="4.25" style="58" customWidth="1"/>
    <col min="15" max="255" width="9" style="58"/>
    <col min="256" max="256" width="12" style="58" bestFit="1" customWidth="1"/>
    <col min="257" max="257" width="9" style="58"/>
    <col min="258" max="258" width="8.125" style="58" customWidth="1"/>
    <col min="259" max="260" width="9" style="58"/>
    <col min="261" max="261" width="8.25" style="58" customWidth="1"/>
    <col min="262" max="265" width="9" style="58"/>
    <col min="266" max="266" width="33.75" style="58" customWidth="1"/>
    <col min="267" max="268" width="9" style="58"/>
    <col min="269" max="269" width="11.75" style="58" bestFit="1" customWidth="1"/>
    <col min="270" max="511" width="9" style="58"/>
    <col min="512" max="512" width="12" style="58" bestFit="1" customWidth="1"/>
    <col min="513" max="513" width="9" style="58"/>
    <col min="514" max="514" width="8.125" style="58" customWidth="1"/>
    <col min="515" max="516" width="9" style="58"/>
    <col min="517" max="517" width="8.25" style="58" customWidth="1"/>
    <col min="518" max="521" width="9" style="58"/>
    <col min="522" max="522" width="33.75" style="58" customWidth="1"/>
    <col min="523" max="524" width="9" style="58"/>
    <col min="525" max="525" width="11.75" style="58" bestFit="1" customWidth="1"/>
    <col min="526" max="767" width="9" style="58"/>
    <col min="768" max="768" width="12" style="58" bestFit="1" customWidth="1"/>
    <col min="769" max="769" width="9" style="58"/>
    <col min="770" max="770" width="8.125" style="58" customWidth="1"/>
    <col min="771" max="772" width="9" style="58"/>
    <col min="773" max="773" width="8.25" style="58" customWidth="1"/>
    <col min="774" max="777" width="9" style="58"/>
    <col min="778" max="778" width="33.75" style="58" customWidth="1"/>
    <col min="779" max="780" width="9" style="58"/>
    <col min="781" max="781" width="11.75" style="58" bestFit="1" customWidth="1"/>
    <col min="782" max="1023" width="9" style="58"/>
    <col min="1024" max="1024" width="12" style="58" bestFit="1" customWidth="1"/>
    <col min="1025" max="1025" width="9" style="58"/>
    <col min="1026" max="1026" width="8.125" style="58" customWidth="1"/>
    <col min="1027" max="1028" width="9" style="58"/>
    <col min="1029" max="1029" width="8.25" style="58" customWidth="1"/>
    <col min="1030" max="1033" width="9" style="58"/>
    <col min="1034" max="1034" width="33.75" style="58" customWidth="1"/>
    <col min="1035" max="1036" width="9" style="58"/>
    <col min="1037" max="1037" width="11.75" style="58" bestFit="1" customWidth="1"/>
    <col min="1038" max="1279" width="9" style="58"/>
    <col min="1280" max="1280" width="12" style="58" bestFit="1" customWidth="1"/>
    <col min="1281" max="1281" width="9" style="58"/>
    <col min="1282" max="1282" width="8.125" style="58" customWidth="1"/>
    <col min="1283" max="1284" width="9" style="58"/>
    <col min="1285" max="1285" width="8.25" style="58" customWidth="1"/>
    <col min="1286" max="1289" width="9" style="58"/>
    <col min="1290" max="1290" width="33.75" style="58" customWidth="1"/>
    <col min="1291" max="1292" width="9" style="58"/>
    <col min="1293" max="1293" width="11.75" style="58" bestFit="1" customWidth="1"/>
    <col min="1294" max="1535" width="9" style="58"/>
    <col min="1536" max="1536" width="12" style="58" bestFit="1" customWidth="1"/>
    <col min="1537" max="1537" width="9" style="58"/>
    <col min="1538" max="1538" width="8.125" style="58" customWidth="1"/>
    <col min="1539" max="1540" width="9" style="58"/>
    <col min="1541" max="1541" width="8.25" style="58" customWidth="1"/>
    <col min="1542" max="1545" width="9" style="58"/>
    <col min="1546" max="1546" width="33.75" style="58" customWidth="1"/>
    <col min="1547" max="1548" width="9" style="58"/>
    <col min="1549" max="1549" width="11.75" style="58" bestFit="1" customWidth="1"/>
    <col min="1550" max="1791" width="9" style="58"/>
    <col min="1792" max="1792" width="12" style="58" bestFit="1" customWidth="1"/>
    <col min="1793" max="1793" width="9" style="58"/>
    <col min="1794" max="1794" width="8.125" style="58" customWidth="1"/>
    <col min="1795" max="1796" width="9" style="58"/>
    <col min="1797" max="1797" width="8.25" style="58" customWidth="1"/>
    <col min="1798" max="1801" width="9" style="58"/>
    <col min="1802" max="1802" width="33.75" style="58" customWidth="1"/>
    <col min="1803" max="1804" width="9" style="58"/>
    <col min="1805" max="1805" width="11.75" style="58" bestFit="1" customWidth="1"/>
    <col min="1806" max="2047" width="9" style="58"/>
    <col min="2048" max="2048" width="12" style="58" bestFit="1" customWidth="1"/>
    <col min="2049" max="2049" width="9" style="58"/>
    <col min="2050" max="2050" width="8.125" style="58" customWidth="1"/>
    <col min="2051" max="2052" width="9" style="58"/>
    <col min="2053" max="2053" width="8.25" style="58" customWidth="1"/>
    <col min="2054" max="2057" width="9" style="58"/>
    <col min="2058" max="2058" width="33.75" style="58" customWidth="1"/>
    <col min="2059" max="2060" width="9" style="58"/>
    <col min="2061" max="2061" width="11.75" style="58" bestFit="1" customWidth="1"/>
    <col min="2062" max="2303" width="9" style="58"/>
    <col min="2304" max="2304" width="12" style="58" bestFit="1" customWidth="1"/>
    <col min="2305" max="2305" width="9" style="58"/>
    <col min="2306" max="2306" width="8.125" style="58" customWidth="1"/>
    <col min="2307" max="2308" width="9" style="58"/>
    <col min="2309" max="2309" width="8.25" style="58" customWidth="1"/>
    <col min="2310" max="2313" width="9" style="58"/>
    <col min="2314" max="2314" width="33.75" style="58" customWidth="1"/>
    <col min="2315" max="2316" width="9" style="58"/>
    <col min="2317" max="2317" width="11.75" style="58" bestFit="1" customWidth="1"/>
    <col min="2318" max="2559" width="9" style="58"/>
    <col min="2560" max="2560" width="12" style="58" bestFit="1" customWidth="1"/>
    <col min="2561" max="2561" width="9" style="58"/>
    <col min="2562" max="2562" width="8.125" style="58" customWidth="1"/>
    <col min="2563" max="2564" width="9" style="58"/>
    <col min="2565" max="2565" width="8.25" style="58" customWidth="1"/>
    <col min="2566" max="2569" width="9" style="58"/>
    <col min="2570" max="2570" width="33.75" style="58" customWidth="1"/>
    <col min="2571" max="2572" width="9" style="58"/>
    <col min="2573" max="2573" width="11.75" style="58" bestFit="1" customWidth="1"/>
    <col min="2574" max="2815" width="9" style="58"/>
    <col min="2816" max="2816" width="12" style="58" bestFit="1" customWidth="1"/>
    <col min="2817" max="2817" width="9" style="58"/>
    <col min="2818" max="2818" width="8.125" style="58" customWidth="1"/>
    <col min="2819" max="2820" width="9" style="58"/>
    <col min="2821" max="2821" width="8.25" style="58" customWidth="1"/>
    <col min="2822" max="2825" width="9" style="58"/>
    <col min="2826" max="2826" width="33.75" style="58" customWidth="1"/>
    <col min="2827" max="2828" width="9" style="58"/>
    <col min="2829" max="2829" width="11.75" style="58" bestFit="1" customWidth="1"/>
    <col min="2830" max="3071" width="9" style="58"/>
    <col min="3072" max="3072" width="12" style="58" bestFit="1" customWidth="1"/>
    <col min="3073" max="3073" width="9" style="58"/>
    <col min="3074" max="3074" width="8.125" style="58" customWidth="1"/>
    <col min="3075" max="3076" width="9" style="58"/>
    <col min="3077" max="3077" width="8.25" style="58" customWidth="1"/>
    <col min="3078" max="3081" width="9" style="58"/>
    <col min="3082" max="3082" width="33.75" style="58" customWidth="1"/>
    <col min="3083" max="3084" width="9" style="58"/>
    <col min="3085" max="3085" width="11.75" style="58" bestFit="1" customWidth="1"/>
    <col min="3086" max="3327" width="9" style="58"/>
    <col min="3328" max="3328" width="12" style="58" bestFit="1" customWidth="1"/>
    <col min="3329" max="3329" width="9" style="58"/>
    <col min="3330" max="3330" width="8.125" style="58" customWidth="1"/>
    <col min="3331" max="3332" width="9" style="58"/>
    <col min="3333" max="3333" width="8.25" style="58" customWidth="1"/>
    <col min="3334" max="3337" width="9" style="58"/>
    <col min="3338" max="3338" width="33.75" style="58" customWidth="1"/>
    <col min="3339" max="3340" width="9" style="58"/>
    <col min="3341" max="3341" width="11.75" style="58" bestFit="1" customWidth="1"/>
    <col min="3342" max="3583" width="9" style="58"/>
    <col min="3584" max="3584" width="12" style="58" bestFit="1" customWidth="1"/>
    <col min="3585" max="3585" width="9" style="58"/>
    <col min="3586" max="3586" width="8.125" style="58" customWidth="1"/>
    <col min="3587" max="3588" width="9" style="58"/>
    <col min="3589" max="3589" width="8.25" style="58" customWidth="1"/>
    <col min="3590" max="3593" width="9" style="58"/>
    <col min="3594" max="3594" width="33.75" style="58" customWidth="1"/>
    <col min="3595" max="3596" width="9" style="58"/>
    <col min="3597" max="3597" width="11.75" style="58" bestFit="1" customWidth="1"/>
    <col min="3598" max="3839" width="9" style="58"/>
    <col min="3840" max="3840" width="12" style="58" bestFit="1" customWidth="1"/>
    <col min="3841" max="3841" width="9" style="58"/>
    <col min="3842" max="3842" width="8.125" style="58" customWidth="1"/>
    <col min="3843" max="3844" width="9" style="58"/>
    <col min="3845" max="3845" width="8.25" style="58" customWidth="1"/>
    <col min="3846" max="3849" width="9" style="58"/>
    <col min="3850" max="3850" width="33.75" style="58" customWidth="1"/>
    <col min="3851" max="3852" width="9" style="58"/>
    <col min="3853" max="3853" width="11.75" style="58" bestFit="1" customWidth="1"/>
    <col min="3854" max="4095" width="9" style="58"/>
    <col min="4096" max="4096" width="12" style="58" bestFit="1" customWidth="1"/>
    <col min="4097" max="4097" width="9" style="58"/>
    <col min="4098" max="4098" width="8.125" style="58" customWidth="1"/>
    <col min="4099" max="4100" width="9" style="58"/>
    <col min="4101" max="4101" width="8.25" style="58" customWidth="1"/>
    <col min="4102" max="4105" width="9" style="58"/>
    <col min="4106" max="4106" width="33.75" style="58" customWidth="1"/>
    <col min="4107" max="4108" width="9" style="58"/>
    <col min="4109" max="4109" width="11.75" style="58" bestFit="1" customWidth="1"/>
    <col min="4110" max="4351" width="9" style="58"/>
    <col min="4352" max="4352" width="12" style="58" bestFit="1" customWidth="1"/>
    <col min="4353" max="4353" width="9" style="58"/>
    <col min="4354" max="4354" width="8.125" style="58" customWidth="1"/>
    <col min="4355" max="4356" width="9" style="58"/>
    <col min="4357" max="4357" width="8.25" style="58" customWidth="1"/>
    <col min="4358" max="4361" width="9" style="58"/>
    <col min="4362" max="4362" width="33.75" style="58" customWidth="1"/>
    <col min="4363" max="4364" width="9" style="58"/>
    <col min="4365" max="4365" width="11.75" style="58" bestFit="1" customWidth="1"/>
    <col min="4366" max="4607" width="9" style="58"/>
    <col min="4608" max="4608" width="12" style="58" bestFit="1" customWidth="1"/>
    <col min="4609" max="4609" width="9" style="58"/>
    <col min="4610" max="4610" width="8.125" style="58" customWidth="1"/>
    <col min="4611" max="4612" width="9" style="58"/>
    <col min="4613" max="4613" width="8.25" style="58" customWidth="1"/>
    <col min="4614" max="4617" width="9" style="58"/>
    <col min="4618" max="4618" width="33.75" style="58" customWidth="1"/>
    <col min="4619" max="4620" width="9" style="58"/>
    <col min="4621" max="4621" width="11.75" style="58" bestFit="1" customWidth="1"/>
    <col min="4622" max="4863" width="9" style="58"/>
    <col min="4864" max="4864" width="12" style="58" bestFit="1" customWidth="1"/>
    <col min="4865" max="4865" width="9" style="58"/>
    <col min="4866" max="4866" width="8.125" style="58" customWidth="1"/>
    <col min="4867" max="4868" width="9" style="58"/>
    <col min="4869" max="4869" width="8.25" style="58" customWidth="1"/>
    <col min="4870" max="4873" width="9" style="58"/>
    <col min="4874" max="4874" width="33.75" style="58" customWidth="1"/>
    <col min="4875" max="4876" width="9" style="58"/>
    <col min="4877" max="4877" width="11.75" style="58" bestFit="1" customWidth="1"/>
    <col min="4878" max="5119" width="9" style="58"/>
    <col min="5120" max="5120" width="12" style="58" bestFit="1" customWidth="1"/>
    <col min="5121" max="5121" width="9" style="58"/>
    <col min="5122" max="5122" width="8.125" style="58" customWidth="1"/>
    <col min="5123" max="5124" width="9" style="58"/>
    <col min="5125" max="5125" width="8.25" style="58" customWidth="1"/>
    <col min="5126" max="5129" width="9" style="58"/>
    <col min="5130" max="5130" width="33.75" style="58" customWidth="1"/>
    <col min="5131" max="5132" width="9" style="58"/>
    <col min="5133" max="5133" width="11.75" style="58" bestFit="1" customWidth="1"/>
    <col min="5134" max="5375" width="9" style="58"/>
    <col min="5376" max="5376" width="12" style="58" bestFit="1" customWidth="1"/>
    <col min="5377" max="5377" width="9" style="58"/>
    <col min="5378" max="5378" width="8.125" style="58" customWidth="1"/>
    <col min="5379" max="5380" width="9" style="58"/>
    <col min="5381" max="5381" width="8.25" style="58" customWidth="1"/>
    <col min="5382" max="5385" width="9" style="58"/>
    <col min="5386" max="5386" width="33.75" style="58" customWidth="1"/>
    <col min="5387" max="5388" width="9" style="58"/>
    <col min="5389" max="5389" width="11.75" style="58" bestFit="1" customWidth="1"/>
    <col min="5390" max="5631" width="9" style="58"/>
    <col min="5632" max="5632" width="12" style="58" bestFit="1" customWidth="1"/>
    <col min="5633" max="5633" width="9" style="58"/>
    <col min="5634" max="5634" width="8.125" style="58" customWidth="1"/>
    <col min="5635" max="5636" width="9" style="58"/>
    <col min="5637" max="5637" width="8.25" style="58" customWidth="1"/>
    <col min="5638" max="5641" width="9" style="58"/>
    <col min="5642" max="5642" width="33.75" style="58" customWidth="1"/>
    <col min="5643" max="5644" width="9" style="58"/>
    <col min="5645" max="5645" width="11.75" style="58" bestFit="1" customWidth="1"/>
    <col min="5646" max="5887" width="9" style="58"/>
    <col min="5888" max="5888" width="12" style="58" bestFit="1" customWidth="1"/>
    <col min="5889" max="5889" width="9" style="58"/>
    <col min="5890" max="5890" width="8.125" style="58" customWidth="1"/>
    <col min="5891" max="5892" width="9" style="58"/>
    <col min="5893" max="5893" width="8.25" style="58" customWidth="1"/>
    <col min="5894" max="5897" width="9" style="58"/>
    <col min="5898" max="5898" width="33.75" style="58" customWidth="1"/>
    <col min="5899" max="5900" width="9" style="58"/>
    <col min="5901" max="5901" width="11.75" style="58" bestFit="1" customWidth="1"/>
    <col min="5902" max="6143" width="9" style="58"/>
    <col min="6144" max="6144" width="12" style="58" bestFit="1" customWidth="1"/>
    <col min="6145" max="6145" width="9" style="58"/>
    <col min="6146" max="6146" width="8.125" style="58" customWidth="1"/>
    <col min="6147" max="6148" width="9" style="58"/>
    <col min="6149" max="6149" width="8.25" style="58" customWidth="1"/>
    <col min="6150" max="6153" width="9" style="58"/>
    <col min="6154" max="6154" width="33.75" style="58" customWidth="1"/>
    <col min="6155" max="6156" width="9" style="58"/>
    <col min="6157" max="6157" width="11.75" style="58" bestFit="1" customWidth="1"/>
    <col min="6158" max="6399" width="9" style="58"/>
    <col min="6400" max="6400" width="12" style="58" bestFit="1" customWidth="1"/>
    <col min="6401" max="6401" width="9" style="58"/>
    <col min="6402" max="6402" width="8.125" style="58" customWidth="1"/>
    <col min="6403" max="6404" width="9" style="58"/>
    <col min="6405" max="6405" width="8.25" style="58" customWidth="1"/>
    <col min="6406" max="6409" width="9" style="58"/>
    <col min="6410" max="6410" width="33.75" style="58" customWidth="1"/>
    <col min="6411" max="6412" width="9" style="58"/>
    <col min="6413" max="6413" width="11.75" style="58" bestFit="1" customWidth="1"/>
    <col min="6414" max="6655" width="9" style="58"/>
    <col min="6656" max="6656" width="12" style="58" bestFit="1" customWidth="1"/>
    <col min="6657" max="6657" width="9" style="58"/>
    <col min="6658" max="6658" width="8.125" style="58" customWidth="1"/>
    <col min="6659" max="6660" width="9" style="58"/>
    <col min="6661" max="6661" width="8.25" style="58" customWidth="1"/>
    <col min="6662" max="6665" width="9" style="58"/>
    <col min="6666" max="6666" width="33.75" style="58" customWidth="1"/>
    <col min="6667" max="6668" width="9" style="58"/>
    <col min="6669" max="6669" width="11.75" style="58" bestFit="1" customWidth="1"/>
    <col min="6670" max="6911" width="9" style="58"/>
    <col min="6912" max="6912" width="12" style="58" bestFit="1" customWidth="1"/>
    <col min="6913" max="6913" width="9" style="58"/>
    <col min="6914" max="6914" width="8.125" style="58" customWidth="1"/>
    <col min="6915" max="6916" width="9" style="58"/>
    <col min="6917" max="6917" width="8.25" style="58" customWidth="1"/>
    <col min="6918" max="6921" width="9" style="58"/>
    <col min="6922" max="6922" width="33.75" style="58" customWidth="1"/>
    <col min="6923" max="6924" width="9" style="58"/>
    <col min="6925" max="6925" width="11.75" style="58" bestFit="1" customWidth="1"/>
    <col min="6926" max="7167" width="9" style="58"/>
    <col min="7168" max="7168" width="12" style="58" bestFit="1" customWidth="1"/>
    <col min="7169" max="7169" width="9" style="58"/>
    <col min="7170" max="7170" width="8.125" style="58" customWidth="1"/>
    <col min="7171" max="7172" width="9" style="58"/>
    <col min="7173" max="7173" width="8.25" style="58" customWidth="1"/>
    <col min="7174" max="7177" width="9" style="58"/>
    <col min="7178" max="7178" width="33.75" style="58" customWidth="1"/>
    <col min="7179" max="7180" width="9" style="58"/>
    <col min="7181" max="7181" width="11.75" style="58" bestFit="1" customWidth="1"/>
    <col min="7182" max="7423" width="9" style="58"/>
    <col min="7424" max="7424" width="12" style="58" bestFit="1" customWidth="1"/>
    <col min="7425" max="7425" width="9" style="58"/>
    <col min="7426" max="7426" width="8.125" style="58" customWidth="1"/>
    <col min="7427" max="7428" width="9" style="58"/>
    <col min="7429" max="7429" width="8.25" style="58" customWidth="1"/>
    <col min="7430" max="7433" width="9" style="58"/>
    <col min="7434" max="7434" width="33.75" style="58" customWidth="1"/>
    <col min="7435" max="7436" width="9" style="58"/>
    <col min="7437" max="7437" width="11.75" style="58" bestFit="1" customWidth="1"/>
    <col min="7438" max="7679" width="9" style="58"/>
    <col min="7680" max="7680" width="12" style="58" bestFit="1" customWidth="1"/>
    <col min="7681" max="7681" width="9" style="58"/>
    <col min="7682" max="7682" width="8.125" style="58" customWidth="1"/>
    <col min="7683" max="7684" width="9" style="58"/>
    <col min="7685" max="7685" width="8.25" style="58" customWidth="1"/>
    <col min="7686" max="7689" width="9" style="58"/>
    <col min="7690" max="7690" width="33.75" style="58" customWidth="1"/>
    <col min="7691" max="7692" width="9" style="58"/>
    <col min="7693" max="7693" width="11.75" style="58" bestFit="1" customWidth="1"/>
    <col min="7694" max="7935" width="9" style="58"/>
    <col min="7936" max="7936" width="12" style="58" bestFit="1" customWidth="1"/>
    <col min="7937" max="7937" width="9" style="58"/>
    <col min="7938" max="7938" width="8.125" style="58" customWidth="1"/>
    <col min="7939" max="7940" width="9" style="58"/>
    <col min="7941" max="7941" width="8.25" style="58" customWidth="1"/>
    <col min="7942" max="7945" width="9" style="58"/>
    <col min="7946" max="7946" width="33.75" style="58" customWidth="1"/>
    <col min="7947" max="7948" width="9" style="58"/>
    <col min="7949" max="7949" width="11.75" style="58" bestFit="1" customWidth="1"/>
    <col min="7950" max="8191" width="9" style="58"/>
    <col min="8192" max="8192" width="12" style="58" bestFit="1" customWidth="1"/>
    <col min="8193" max="8193" width="9" style="58"/>
    <col min="8194" max="8194" width="8.125" style="58" customWidth="1"/>
    <col min="8195" max="8196" width="9" style="58"/>
    <col min="8197" max="8197" width="8.25" style="58" customWidth="1"/>
    <col min="8198" max="8201" width="9" style="58"/>
    <col min="8202" max="8202" width="33.75" style="58" customWidth="1"/>
    <col min="8203" max="8204" width="9" style="58"/>
    <col min="8205" max="8205" width="11.75" style="58" bestFit="1" customWidth="1"/>
    <col min="8206" max="8447" width="9" style="58"/>
    <col min="8448" max="8448" width="12" style="58" bestFit="1" customWidth="1"/>
    <col min="8449" max="8449" width="9" style="58"/>
    <col min="8450" max="8450" width="8.125" style="58" customWidth="1"/>
    <col min="8451" max="8452" width="9" style="58"/>
    <col min="8453" max="8453" width="8.25" style="58" customWidth="1"/>
    <col min="8454" max="8457" width="9" style="58"/>
    <col min="8458" max="8458" width="33.75" style="58" customWidth="1"/>
    <col min="8459" max="8460" width="9" style="58"/>
    <col min="8461" max="8461" width="11.75" style="58" bestFit="1" customWidth="1"/>
    <col min="8462" max="8703" width="9" style="58"/>
    <col min="8704" max="8704" width="12" style="58" bestFit="1" customWidth="1"/>
    <col min="8705" max="8705" width="9" style="58"/>
    <col min="8706" max="8706" width="8.125" style="58" customWidth="1"/>
    <col min="8707" max="8708" width="9" style="58"/>
    <col min="8709" max="8709" width="8.25" style="58" customWidth="1"/>
    <col min="8710" max="8713" width="9" style="58"/>
    <col min="8714" max="8714" width="33.75" style="58" customWidth="1"/>
    <col min="8715" max="8716" width="9" style="58"/>
    <col min="8717" max="8717" width="11.75" style="58" bestFit="1" customWidth="1"/>
    <col min="8718" max="8959" width="9" style="58"/>
    <col min="8960" max="8960" width="12" style="58" bestFit="1" customWidth="1"/>
    <col min="8961" max="8961" width="9" style="58"/>
    <col min="8962" max="8962" width="8.125" style="58" customWidth="1"/>
    <col min="8963" max="8964" width="9" style="58"/>
    <col min="8965" max="8965" width="8.25" style="58" customWidth="1"/>
    <col min="8966" max="8969" width="9" style="58"/>
    <col min="8970" max="8970" width="33.75" style="58" customWidth="1"/>
    <col min="8971" max="8972" width="9" style="58"/>
    <col min="8973" max="8973" width="11.75" style="58" bestFit="1" customWidth="1"/>
    <col min="8974" max="9215" width="9" style="58"/>
    <col min="9216" max="9216" width="12" style="58" bestFit="1" customWidth="1"/>
    <col min="9217" max="9217" width="9" style="58"/>
    <col min="9218" max="9218" width="8.125" style="58" customWidth="1"/>
    <col min="9219" max="9220" width="9" style="58"/>
    <col min="9221" max="9221" width="8.25" style="58" customWidth="1"/>
    <col min="9222" max="9225" width="9" style="58"/>
    <col min="9226" max="9226" width="33.75" style="58" customWidth="1"/>
    <col min="9227" max="9228" width="9" style="58"/>
    <col min="9229" max="9229" width="11.75" style="58" bestFit="1" customWidth="1"/>
    <col min="9230" max="9471" width="9" style="58"/>
    <col min="9472" max="9472" width="12" style="58" bestFit="1" customWidth="1"/>
    <col min="9473" max="9473" width="9" style="58"/>
    <col min="9474" max="9474" width="8.125" style="58" customWidth="1"/>
    <col min="9475" max="9476" width="9" style="58"/>
    <col min="9477" max="9477" width="8.25" style="58" customWidth="1"/>
    <col min="9478" max="9481" width="9" style="58"/>
    <col min="9482" max="9482" width="33.75" style="58" customWidth="1"/>
    <col min="9483" max="9484" width="9" style="58"/>
    <col min="9485" max="9485" width="11.75" style="58" bestFit="1" customWidth="1"/>
    <col min="9486" max="9727" width="9" style="58"/>
    <col min="9728" max="9728" width="12" style="58" bestFit="1" customWidth="1"/>
    <col min="9729" max="9729" width="9" style="58"/>
    <col min="9730" max="9730" width="8.125" style="58" customWidth="1"/>
    <col min="9731" max="9732" width="9" style="58"/>
    <col min="9733" max="9733" width="8.25" style="58" customWidth="1"/>
    <col min="9734" max="9737" width="9" style="58"/>
    <col min="9738" max="9738" width="33.75" style="58" customWidth="1"/>
    <col min="9739" max="9740" width="9" style="58"/>
    <col min="9741" max="9741" width="11.75" style="58" bestFit="1" customWidth="1"/>
    <col min="9742" max="9983" width="9" style="58"/>
    <col min="9984" max="9984" width="12" style="58" bestFit="1" customWidth="1"/>
    <col min="9985" max="9985" width="9" style="58"/>
    <col min="9986" max="9986" width="8.125" style="58" customWidth="1"/>
    <col min="9987" max="9988" width="9" style="58"/>
    <col min="9989" max="9989" width="8.25" style="58" customWidth="1"/>
    <col min="9990" max="9993" width="9" style="58"/>
    <col min="9994" max="9994" width="33.75" style="58" customWidth="1"/>
    <col min="9995" max="9996" width="9" style="58"/>
    <col min="9997" max="9997" width="11.75" style="58" bestFit="1" customWidth="1"/>
    <col min="9998" max="10239" width="9" style="58"/>
    <col min="10240" max="10240" width="12" style="58" bestFit="1" customWidth="1"/>
    <col min="10241" max="10241" width="9" style="58"/>
    <col min="10242" max="10242" width="8.125" style="58" customWidth="1"/>
    <col min="10243" max="10244" width="9" style="58"/>
    <col min="10245" max="10245" width="8.25" style="58" customWidth="1"/>
    <col min="10246" max="10249" width="9" style="58"/>
    <col min="10250" max="10250" width="33.75" style="58" customWidth="1"/>
    <col min="10251" max="10252" width="9" style="58"/>
    <col min="10253" max="10253" width="11.75" style="58" bestFit="1" customWidth="1"/>
    <col min="10254" max="10495" width="9" style="58"/>
    <col min="10496" max="10496" width="12" style="58" bestFit="1" customWidth="1"/>
    <col min="10497" max="10497" width="9" style="58"/>
    <col min="10498" max="10498" width="8.125" style="58" customWidth="1"/>
    <col min="10499" max="10500" width="9" style="58"/>
    <col min="10501" max="10501" width="8.25" style="58" customWidth="1"/>
    <col min="10502" max="10505" width="9" style="58"/>
    <col min="10506" max="10506" width="33.75" style="58" customWidth="1"/>
    <col min="10507" max="10508" width="9" style="58"/>
    <col min="10509" max="10509" width="11.75" style="58" bestFit="1" customWidth="1"/>
    <col min="10510" max="10751" width="9" style="58"/>
    <col min="10752" max="10752" width="12" style="58" bestFit="1" customWidth="1"/>
    <col min="10753" max="10753" width="9" style="58"/>
    <col min="10754" max="10754" width="8.125" style="58" customWidth="1"/>
    <col min="10755" max="10756" width="9" style="58"/>
    <col min="10757" max="10757" width="8.25" style="58" customWidth="1"/>
    <col min="10758" max="10761" width="9" style="58"/>
    <col min="10762" max="10762" width="33.75" style="58" customWidth="1"/>
    <col min="10763" max="10764" width="9" style="58"/>
    <col min="10765" max="10765" width="11.75" style="58" bestFit="1" customWidth="1"/>
    <col min="10766" max="11007" width="9" style="58"/>
    <col min="11008" max="11008" width="12" style="58" bestFit="1" customWidth="1"/>
    <col min="11009" max="11009" width="9" style="58"/>
    <col min="11010" max="11010" width="8.125" style="58" customWidth="1"/>
    <col min="11011" max="11012" width="9" style="58"/>
    <col min="11013" max="11013" width="8.25" style="58" customWidth="1"/>
    <col min="11014" max="11017" width="9" style="58"/>
    <col min="11018" max="11018" width="33.75" style="58" customWidth="1"/>
    <col min="11019" max="11020" width="9" style="58"/>
    <col min="11021" max="11021" width="11.75" style="58" bestFit="1" customWidth="1"/>
    <col min="11022" max="11263" width="9" style="58"/>
    <col min="11264" max="11264" width="12" style="58" bestFit="1" customWidth="1"/>
    <col min="11265" max="11265" width="9" style="58"/>
    <col min="11266" max="11266" width="8.125" style="58" customWidth="1"/>
    <col min="11267" max="11268" width="9" style="58"/>
    <col min="11269" max="11269" width="8.25" style="58" customWidth="1"/>
    <col min="11270" max="11273" width="9" style="58"/>
    <col min="11274" max="11274" width="33.75" style="58" customWidth="1"/>
    <col min="11275" max="11276" width="9" style="58"/>
    <col min="11277" max="11277" width="11.75" style="58" bestFit="1" customWidth="1"/>
    <col min="11278" max="11519" width="9" style="58"/>
    <col min="11520" max="11520" width="12" style="58" bestFit="1" customWidth="1"/>
    <col min="11521" max="11521" width="9" style="58"/>
    <col min="11522" max="11522" width="8.125" style="58" customWidth="1"/>
    <col min="11523" max="11524" width="9" style="58"/>
    <col min="11525" max="11525" width="8.25" style="58" customWidth="1"/>
    <col min="11526" max="11529" width="9" style="58"/>
    <col min="11530" max="11530" width="33.75" style="58" customWidth="1"/>
    <col min="11531" max="11532" width="9" style="58"/>
    <col min="11533" max="11533" width="11.75" style="58" bestFit="1" customWidth="1"/>
    <col min="11534" max="11775" width="9" style="58"/>
    <col min="11776" max="11776" width="12" style="58" bestFit="1" customWidth="1"/>
    <col min="11777" max="11777" width="9" style="58"/>
    <col min="11778" max="11778" width="8.125" style="58" customWidth="1"/>
    <col min="11779" max="11780" width="9" style="58"/>
    <col min="11781" max="11781" width="8.25" style="58" customWidth="1"/>
    <col min="11782" max="11785" width="9" style="58"/>
    <col min="11786" max="11786" width="33.75" style="58" customWidth="1"/>
    <col min="11787" max="11788" width="9" style="58"/>
    <col min="11789" max="11789" width="11.75" style="58" bestFit="1" customWidth="1"/>
    <col min="11790" max="12031" width="9" style="58"/>
    <col min="12032" max="12032" width="12" style="58" bestFit="1" customWidth="1"/>
    <col min="12033" max="12033" width="9" style="58"/>
    <col min="12034" max="12034" width="8.125" style="58" customWidth="1"/>
    <col min="12035" max="12036" width="9" style="58"/>
    <col min="12037" max="12037" width="8.25" style="58" customWidth="1"/>
    <col min="12038" max="12041" width="9" style="58"/>
    <col min="12042" max="12042" width="33.75" style="58" customWidth="1"/>
    <col min="12043" max="12044" width="9" style="58"/>
    <col min="12045" max="12045" width="11.75" style="58" bestFit="1" customWidth="1"/>
    <col min="12046" max="12287" width="9" style="58"/>
    <col min="12288" max="12288" width="12" style="58" bestFit="1" customWidth="1"/>
    <col min="12289" max="12289" width="9" style="58"/>
    <col min="12290" max="12290" width="8.125" style="58" customWidth="1"/>
    <col min="12291" max="12292" width="9" style="58"/>
    <col min="12293" max="12293" width="8.25" style="58" customWidth="1"/>
    <col min="12294" max="12297" width="9" style="58"/>
    <col min="12298" max="12298" width="33.75" style="58" customWidth="1"/>
    <col min="12299" max="12300" width="9" style="58"/>
    <col min="12301" max="12301" width="11.75" style="58" bestFit="1" customWidth="1"/>
    <col min="12302" max="12543" width="9" style="58"/>
    <col min="12544" max="12544" width="12" style="58" bestFit="1" customWidth="1"/>
    <col min="12545" max="12545" width="9" style="58"/>
    <col min="12546" max="12546" width="8.125" style="58" customWidth="1"/>
    <col min="12547" max="12548" width="9" style="58"/>
    <col min="12549" max="12549" width="8.25" style="58" customWidth="1"/>
    <col min="12550" max="12553" width="9" style="58"/>
    <col min="12554" max="12554" width="33.75" style="58" customWidth="1"/>
    <col min="12555" max="12556" width="9" style="58"/>
    <col min="12557" max="12557" width="11.75" style="58" bestFit="1" customWidth="1"/>
    <col min="12558" max="12799" width="9" style="58"/>
    <col min="12800" max="12800" width="12" style="58" bestFit="1" customWidth="1"/>
    <col min="12801" max="12801" width="9" style="58"/>
    <col min="12802" max="12802" width="8.125" style="58" customWidth="1"/>
    <col min="12803" max="12804" width="9" style="58"/>
    <col min="12805" max="12805" width="8.25" style="58" customWidth="1"/>
    <col min="12806" max="12809" width="9" style="58"/>
    <col min="12810" max="12810" width="33.75" style="58" customWidth="1"/>
    <col min="12811" max="12812" width="9" style="58"/>
    <col min="12813" max="12813" width="11.75" style="58" bestFit="1" customWidth="1"/>
    <col min="12814" max="13055" width="9" style="58"/>
    <col min="13056" max="13056" width="12" style="58" bestFit="1" customWidth="1"/>
    <col min="13057" max="13057" width="9" style="58"/>
    <col min="13058" max="13058" width="8.125" style="58" customWidth="1"/>
    <col min="13059" max="13060" width="9" style="58"/>
    <col min="13061" max="13061" width="8.25" style="58" customWidth="1"/>
    <col min="13062" max="13065" width="9" style="58"/>
    <col min="13066" max="13066" width="33.75" style="58" customWidth="1"/>
    <col min="13067" max="13068" width="9" style="58"/>
    <col min="13069" max="13069" width="11.75" style="58" bestFit="1" customWidth="1"/>
    <col min="13070" max="13311" width="9" style="58"/>
    <col min="13312" max="13312" width="12" style="58" bestFit="1" customWidth="1"/>
    <col min="13313" max="13313" width="9" style="58"/>
    <col min="13314" max="13314" width="8.125" style="58" customWidth="1"/>
    <col min="13315" max="13316" width="9" style="58"/>
    <col min="13317" max="13317" width="8.25" style="58" customWidth="1"/>
    <col min="13318" max="13321" width="9" style="58"/>
    <col min="13322" max="13322" width="33.75" style="58" customWidth="1"/>
    <col min="13323" max="13324" width="9" style="58"/>
    <col min="13325" max="13325" width="11.75" style="58" bestFit="1" customWidth="1"/>
    <col min="13326" max="13567" width="9" style="58"/>
    <col min="13568" max="13568" width="12" style="58" bestFit="1" customWidth="1"/>
    <col min="13569" max="13569" width="9" style="58"/>
    <col min="13570" max="13570" width="8.125" style="58" customWidth="1"/>
    <col min="13571" max="13572" width="9" style="58"/>
    <col min="13573" max="13573" width="8.25" style="58" customWidth="1"/>
    <col min="13574" max="13577" width="9" style="58"/>
    <col min="13578" max="13578" width="33.75" style="58" customWidth="1"/>
    <col min="13579" max="13580" width="9" style="58"/>
    <col min="13581" max="13581" width="11.75" style="58" bestFit="1" customWidth="1"/>
    <col min="13582" max="13823" width="9" style="58"/>
    <col min="13824" max="13824" width="12" style="58" bestFit="1" customWidth="1"/>
    <col min="13825" max="13825" width="9" style="58"/>
    <col min="13826" max="13826" width="8.125" style="58" customWidth="1"/>
    <col min="13827" max="13828" width="9" style="58"/>
    <col min="13829" max="13829" width="8.25" style="58" customWidth="1"/>
    <col min="13830" max="13833" width="9" style="58"/>
    <col min="13834" max="13834" width="33.75" style="58" customWidth="1"/>
    <col min="13835" max="13836" width="9" style="58"/>
    <col min="13837" max="13837" width="11.75" style="58" bestFit="1" customWidth="1"/>
    <col min="13838" max="14079" width="9" style="58"/>
    <col min="14080" max="14080" width="12" style="58" bestFit="1" customWidth="1"/>
    <col min="14081" max="14081" width="9" style="58"/>
    <col min="14082" max="14082" width="8.125" style="58" customWidth="1"/>
    <col min="14083" max="14084" width="9" style="58"/>
    <col min="14085" max="14085" width="8.25" style="58" customWidth="1"/>
    <col min="14086" max="14089" width="9" style="58"/>
    <col min="14090" max="14090" width="33.75" style="58" customWidth="1"/>
    <col min="14091" max="14092" width="9" style="58"/>
    <col min="14093" max="14093" width="11.75" style="58" bestFit="1" customWidth="1"/>
    <col min="14094" max="14335" width="9" style="58"/>
    <col min="14336" max="14336" width="12" style="58" bestFit="1" customWidth="1"/>
    <col min="14337" max="14337" width="9" style="58"/>
    <col min="14338" max="14338" width="8.125" style="58" customWidth="1"/>
    <col min="14339" max="14340" width="9" style="58"/>
    <col min="14341" max="14341" width="8.25" style="58" customWidth="1"/>
    <col min="14342" max="14345" width="9" style="58"/>
    <col min="14346" max="14346" width="33.75" style="58" customWidth="1"/>
    <col min="14347" max="14348" width="9" style="58"/>
    <col min="14349" max="14349" width="11.75" style="58" bestFit="1" customWidth="1"/>
    <col min="14350" max="14591" width="9" style="58"/>
    <col min="14592" max="14592" width="12" style="58" bestFit="1" customWidth="1"/>
    <col min="14593" max="14593" width="9" style="58"/>
    <col min="14594" max="14594" width="8.125" style="58" customWidth="1"/>
    <col min="14595" max="14596" width="9" style="58"/>
    <col min="14597" max="14597" width="8.25" style="58" customWidth="1"/>
    <col min="14598" max="14601" width="9" style="58"/>
    <col min="14602" max="14602" width="33.75" style="58" customWidth="1"/>
    <col min="14603" max="14604" width="9" style="58"/>
    <col min="14605" max="14605" width="11.75" style="58" bestFit="1" customWidth="1"/>
    <col min="14606" max="14847" width="9" style="58"/>
    <col min="14848" max="14848" width="12" style="58" bestFit="1" customWidth="1"/>
    <col min="14849" max="14849" width="9" style="58"/>
    <col min="14850" max="14850" width="8.125" style="58" customWidth="1"/>
    <col min="14851" max="14852" width="9" style="58"/>
    <col min="14853" max="14853" width="8.25" style="58" customWidth="1"/>
    <col min="14854" max="14857" width="9" style="58"/>
    <col min="14858" max="14858" width="33.75" style="58" customWidth="1"/>
    <col min="14859" max="14860" width="9" style="58"/>
    <col min="14861" max="14861" width="11.75" style="58" bestFit="1" customWidth="1"/>
    <col min="14862" max="15103" width="9" style="58"/>
    <col min="15104" max="15104" width="12" style="58" bestFit="1" customWidth="1"/>
    <col min="15105" max="15105" width="9" style="58"/>
    <col min="15106" max="15106" width="8.125" style="58" customWidth="1"/>
    <col min="15107" max="15108" width="9" style="58"/>
    <col min="15109" max="15109" width="8.25" style="58" customWidth="1"/>
    <col min="15110" max="15113" width="9" style="58"/>
    <col min="15114" max="15114" width="33.75" style="58" customWidth="1"/>
    <col min="15115" max="15116" width="9" style="58"/>
    <col min="15117" max="15117" width="11.75" style="58" bestFit="1" customWidth="1"/>
    <col min="15118" max="15359" width="9" style="58"/>
    <col min="15360" max="15360" width="12" style="58" bestFit="1" customWidth="1"/>
    <col min="15361" max="15361" width="9" style="58"/>
    <col min="15362" max="15362" width="8.125" style="58" customWidth="1"/>
    <col min="15363" max="15364" width="9" style="58"/>
    <col min="15365" max="15365" width="8.25" style="58" customWidth="1"/>
    <col min="15366" max="15369" width="9" style="58"/>
    <col min="15370" max="15370" width="33.75" style="58" customWidth="1"/>
    <col min="15371" max="15372" width="9" style="58"/>
    <col min="15373" max="15373" width="11.75" style="58" bestFit="1" customWidth="1"/>
    <col min="15374" max="15615" width="9" style="58"/>
    <col min="15616" max="15616" width="12" style="58" bestFit="1" customWidth="1"/>
    <col min="15617" max="15617" width="9" style="58"/>
    <col min="15618" max="15618" width="8.125" style="58" customWidth="1"/>
    <col min="15619" max="15620" width="9" style="58"/>
    <col min="15621" max="15621" width="8.25" style="58" customWidth="1"/>
    <col min="15622" max="15625" width="9" style="58"/>
    <col min="15626" max="15626" width="33.75" style="58" customWidth="1"/>
    <col min="15627" max="15628" width="9" style="58"/>
    <col min="15629" max="15629" width="11.75" style="58" bestFit="1" customWidth="1"/>
    <col min="15630" max="15871" width="9" style="58"/>
    <col min="15872" max="15872" width="12" style="58" bestFit="1" customWidth="1"/>
    <col min="15873" max="15873" width="9" style="58"/>
    <col min="15874" max="15874" width="8.125" style="58" customWidth="1"/>
    <col min="15875" max="15876" width="9" style="58"/>
    <col min="15877" max="15877" width="8.25" style="58" customWidth="1"/>
    <col min="15878" max="15881" width="9" style="58"/>
    <col min="15882" max="15882" width="33.75" style="58" customWidth="1"/>
    <col min="15883" max="15884" width="9" style="58"/>
    <col min="15885" max="15885" width="11.75" style="58" bestFit="1" customWidth="1"/>
    <col min="15886" max="16127" width="9" style="58"/>
    <col min="16128" max="16128" width="12" style="58" bestFit="1" customWidth="1"/>
    <col min="16129" max="16129" width="9" style="58"/>
    <col min="16130" max="16130" width="8.125" style="58" customWidth="1"/>
    <col min="16131" max="16132" width="9" style="58"/>
    <col min="16133" max="16133" width="8.25" style="58" customWidth="1"/>
    <col min="16134" max="16137" width="9" style="58"/>
    <col min="16138" max="16138" width="33.75" style="58" customWidth="1"/>
    <col min="16139" max="16140" width="9" style="58"/>
    <col min="16141" max="16141" width="11.75" style="58" bestFit="1" customWidth="1"/>
    <col min="16142" max="16384" width="9" style="58"/>
  </cols>
  <sheetData>
    <row r="2" spans="2:23" x14ac:dyDescent="0.2"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</row>
    <row r="3" spans="2:23" ht="31.5" customHeight="1" x14ac:dyDescent="0.2">
      <c r="B3" s="446" t="s">
        <v>826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</row>
    <row r="4" spans="2:23" ht="15.75" x14ac:dyDescent="0.25"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2:23" ht="20.25" customHeight="1" x14ac:dyDescent="0.25">
      <c r="B5" s="361" t="s">
        <v>37</v>
      </c>
      <c r="C5" s="362" t="s">
        <v>38</v>
      </c>
      <c r="D5" s="363"/>
      <c r="E5" s="363"/>
      <c r="F5" s="363"/>
      <c r="G5" s="363"/>
      <c r="H5" s="363"/>
      <c r="I5" s="364"/>
      <c r="J5" s="365"/>
      <c r="K5" s="365"/>
      <c r="L5" s="366" t="s">
        <v>44</v>
      </c>
      <c r="M5" s="367" t="s">
        <v>827</v>
      </c>
      <c r="N5" s="368"/>
    </row>
    <row r="6" spans="2:23" ht="20.25" customHeight="1" x14ac:dyDescent="0.25">
      <c r="B6" s="361" t="s">
        <v>39</v>
      </c>
      <c r="C6" s="362" t="s">
        <v>40</v>
      </c>
      <c r="D6" s="363"/>
      <c r="E6" s="363"/>
      <c r="F6" s="363"/>
      <c r="G6" s="363"/>
      <c r="H6" s="363"/>
      <c r="I6" s="364"/>
      <c r="J6" s="365"/>
      <c r="K6" s="365"/>
      <c r="L6" s="366" t="s">
        <v>45</v>
      </c>
      <c r="M6" s="357">
        <v>44075</v>
      </c>
      <c r="N6" s="368"/>
    </row>
    <row r="7" spans="2:23" ht="20.25" customHeight="1" x14ac:dyDescent="0.25">
      <c r="B7" s="361" t="s">
        <v>41</v>
      </c>
      <c r="C7" s="362" t="s">
        <v>42</v>
      </c>
      <c r="D7" s="363"/>
      <c r="E7" s="363"/>
      <c r="F7" s="363"/>
      <c r="G7" s="363"/>
      <c r="H7" s="363"/>
      <c r="I7" s="364"/>
      <c r="J7" s="369"/>
      <c r="K7" s="369"/>
      <c r="L7" s="358" t="s">
        <v>49</v>
      </c>
      <c r="M7" s="370" t="s">
        <v>46</v>
      </c>
      <c r="N7" s="368"/>
    </row>
    <row r="8" spans="2:23" ht="20.25" customHeight="1" x14ac:dyDescent="0.2">
      <c r="B8" s="371" t="s">
        <v>43</v>
      </c>
      <c r="C8" s="372">
        <v>44139</v>
      </c>
      <c r="D8" s="363"/>
      <c r="E8" s="363"/>
      <c r="F8" s="363"/>
      <c r="G8" s="363"/>
      <c r="H8" s="363"/>
      <c r="I8" s="364"/>
      <c r="J8" s="369"/>
      <c r="K8" s="369"/>
      <c r="L8" s="373"/>
      <c r="M8" s="447" t="s">
        <v>47</v>
      </c>
      <c r="N8" s="447"/>
    </row>
    <row r="9" spans="2:23" ht="16.5" customHeight="1" x14ac:dyDescent="0.25">
      <c r="B9" s="361"/>
      <c r="C9" s="363"/>
      <c r="D9" s="363"/>
      <c r="E9" s="363"/>
      <c r="F9" s="363"/>
      <c r="G9" s="363"/>
      <c r="H9" s="363"/>
      <c r="I9" s="448"/>
      <c r="J9" s="448"/>
      <c r="K9" s="448"/>
      <c r="L9" s="448"/>
      <c r="M9" s="59"/>
      <c r="N9" s="374"/>
    </row>
    <row r="10" spans="2:23" x14ac:dyDescent="0.2"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</row>
    <row r="11" spans="2:23" x14ac:dyDescent="0.2"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</row>
    <row r="12" spans="2:23" x14ac:dyDescent="0.2">
      <c r="B12" s="363">
        <v>1</v>
      </c>
      <c r="C12" s="363" t="s">
        <v>828</v>
      </c>
      <c r="D12" s="363"/>
      <c r="E12" s="363"/>
      <c r="F12" s="363"/>
      <c r="G12" s="375">
        <v>0.04</v>
      </c>
      <c r="H12" s="363"/>
      <c r="I12" s="363"/>
      <c r="J12" s="363"/>
      <c r="K12" s="363"/>
      <c r="L12" s="363"/>
      <c r="M12" s="363"/>
      <c r="N12" s="363"/>
      <c r="S12" s="356"/>
      <c r="T12" s="356"/>
      <c r="U12" s="356"/>
      <c r="V12" s="356"/>
    </row>
    <row r="13" spans="2:23" x14ac:dyDescent="0.2">
      <c r="B13" s="363">
        <v>2</v>
      </c>
      <c r="C13" s="363" t="s">
        <v>829</v>
      </c>
      <c r="D13" s="363"/>
      <c r="E13" s="363"/>
      <c r="F13" s="363"/>
      <c r="G13" s="375">
        <v>8.0000000000000002E-3</v>
      </c>
      <c r="H13" s="363"/>
      <c r="I13" s="363"/>
      <c r="J13" s="363"/>
      <c r="K13" s="363"/>
      <c r="L13" s="363"/>
      <c r="M13" s="363"/>
      <c r="N13" s="363"/>
      <c r="S13" s="356"/>
      <c r="T13" s="356"/>
      <c r="U13" s="356"/>
      <c r="V13" s="356"/>
    </row>
    <row r="14" spans="2:23" x14ac:dyDescent="0.2">
      <c r="B14" s="363">
        <v>3</v>
      </c>
      <c r="C14" s="363" t="s">
        <v>830</v>
      </c>
      <c r="D14" s="363"/>
      <c r="E14" s="363"/>
      <c r="F14" s="363"/>
      <c r="G14" s="375">
        <v>1.2699999999999999E-2</v>
      </c>
      <c r="H14" s="363"/>
      <c r="I14" s="363"/>
      <c r="J14" s="363"/>
      <c r="K14" s="363"/>
      <c r="L14" s="363"/>
      <c r="M14" s="363"/>
      <c r="N14" s="363"/>
      <c r="S14" s="356"/>
      <c r="T14" s="356"/>
      <c r="U14" s="356"/>
      <c r="V14" s="356"/>
    </row>
    <row r="15" spans="2:23" x14ac:dyDescent="0.2">
      <c r="B15" s="363">
        <v>4</v>
      </c>
      <c r="C15" s="363" t="s">
        <v>831</v>
      </c>
      <c r="D15" s="363"/>
      <c r="E15" s="363"/>
      <c r="F15" s="363"/>
      <c r="G15" s="375">
        <v>1.23E-2</v>
      </c>
      <c r="H15" s="363"/>
      <c r="I15" s="363"/>
      <c r="J15" s="363"/>
      <c r="K15" s="363"/>
      <c r="L15" s="363"/>
      <c r="M15" s="363"/>
      <c r="N15" s="363"/>
      <c r="W15" s="356"/>
    </row>
    <row r="16" spans="2:23" x14ac:dyDescent="0.2">
      <c r="B16" s="363">
        <v>5</v>
      </c>
      <c r="C16" s="363" t="s">
        <v>832</v>
      </c>
      <c r="D16" s="363"/>
      <c r="E16" s="363"/>
      <c r="F16" s="363"/>
      <c r="G16" s="375">
        <v>7.3999999999999996E-2</v>
      </c>
      <c r="H16" s="363"/>
      <c r="I16" s="363"/>
      <c r="J16" s="363"/>
      <c r="K16" s="363"/>
      <c r="L16" s="363"/>
      <c r="M16" s="363"/>
      <c r="N16" s="363"/>
      <c r="W16" s="356"/>
    </row>
    <row r="17" spans="2:23" x14ac:dyDescent="0.2">
      <c r="B17" s="363">
        <v>6</v>
      </c>
      <c r="C17" s="362" t="s">
        <v>833</v>
      </c>
      <c r="D17" s="363"/>
      <c r="E17" s="363"/>
      <c r="F17" s="363"/>
      <c r="G17" s="375">
        <f>G18+G19+G20+G21</f>
        <v>6.1499999999999999E-2</v>
      </c>
      <c r="H17" s="363"/>
      <c r="I17" s="363"/>
      <c r="J17" s="376"/>
      <c r="K17" s="376"/>
      <c r="L17" s="376"/>
      <c r="M17" s="363"/>
      <c r="N17" s="363"/>
      <c r="W17" s="356"/>
    </row>
    <row r="18" spans="2:23" x14ac:dyDescent="0.2">
      <c r="B18" s="377" t="s">
        <v>834</v>
      </c>
      <c r="C18" s="363" t="s">
        <v>835</v>
      </c>
      <c r="D18" s="363"/>
      <c r="E18" s="363"/>
      <c r="F18" s="363"/>
      <c r="G18" s="375">
        <v>0.03</v>
      </c>
      <c r="H18" s="363"/>
      <c r="I18" s="363"/>
      <c r="J18" s="376"/>
      <c r="K18" s="376"/>
      <c r="L18" s="376"/>
      <c r="M18" s="363"/>
      <c r="N18" s="363"/>
    </row>
    <row r="19" spans="2:23" x14ac:dyDescent="0.2">
      <c r="B19" s="377" t="s">
        <v>836</v>
      </c>
      <c r="C19" s="363" t="s">
        <v>837</v>
      </c>
      <c r="D19" s="363"/>
      <c r="E19" s="363"/>
      <c r="F19" s="378"/>
      <c r="G19" s="375">
        <v>6.4999999999999997E-3</v>
      </c>
      <c r="H19" s="363"/>
      <c r="I19" s="376"/>
      <c r="J19" s="376"/>
      <c r="K19" s="376"/>
      <c r="L19" s="376"/>
      <c r="M19" s="363"/>
      <c r="N19" s="363"/>
      <c r="T19" s="356"/>
      <c r="U19" s="356"/>
    </row>
    <row r="20" spans="2:23" x14ac:dyDescent="0.2">
      <c r="B20" s="377" t="s">
        <v>838</v>
      </c>
      <c r="C20" s="363" t="s">
        <v>839</v>
      </c>
      <c r="D20" s="363"/>
      <c r="E20" s="363"/>
      <c r="F20" s="363"/>
      <c r="G20" s="375">
        <v>2.5000000000000001E-2</v>
      </c>
      <c r="H20" s="363"/>
      <c r="I20" s="376"/>
      <c r="J20" s="376"/>
      <c r="K20" s="376"/>
      <c r="L20" s="376"/>
      <c r="M20" s="363"/>
      <c r="N20" s="363"/>
      <c r="T20" s="356"/>
      <c r="U20" s="356"/>
    </row>
    <row r="21" spans="2:23" ht="15" customHeight="1" x14ac:dyDescent="0.2">
      <c r="B21" s="377"/>
      <c r="C21" s="449"/>
      <c r="D21" s="449"/>
      <c r="E21" s="449"/>
      <c r="F21" s="449"/>
      <c r="G21" s="375"/>
      <c r="H21" s="363"/>
      <c r="I21" s="376"/>
      <c r="J21" s="376"/>
      <c r="K21" s="376"/>
      <c r="L21" s="376"/>
      <c r="M21" s="363"/>
      <c r="N21" s="363"/>
    </row>
    <row r="22" spans="2:23" x14ac:dyDescent="0.2">
      <c r="B22" s="377"/>
      <c r="C22" s="449"/>
      <c r="D22" s="449"/>
      <c r="E22" s="449"/>
      <c r="F22" s="449"/>
      <c r="G22" s="363"/>
      <c r="H22" s="363"/>
      <c r="I22" s="376"/>
      <c r="J22" s="376"/>
      <c r="K22" s="376"/>
      <c r="L22" s="376"/>
      <c r="M22" s="363"/>
      <c r="N22" s="363"/>
    </row>
    <row r="23" spans="2:23" x14ac:dyDescent="0.2">
      <c r="B23" s="377"/>
      <c r="C23" s="379"/>
      <c r="D23" s="379"/>
      <c r="E23" s="379"/>
      <c r="F23" s="379"/>
      <c r="G23" s="363"/>
      <c r="H23" s="363"/>
      <c r="I23" s="376"/>
      <c r="J23" s="376"/>
      <c r="K23" s="376"/>
      <c r="L23" s="376"/>
      <c r="M23" s="363"/>
      <c r="N23" s="363"/>
    </row>
    <row r="24" spans="2:23" x14ac:dyDescent="0.2">
      <c r="B24" s="377"/>
      <c r="C24" s="363"/>
      <c r="D24" s="363"/>
      <c r="E24" s="363"/>
      <c r="F24" s="363"/>
      <c r="G24" s="378"/>
      <c r="H24" s="363"/>
      <c r="I24" s="376"/>
      <c r="J24" s="376"/>
      <c r="K24" s="376"/>
      <c r="L24" s="376"/>
      <c r="M24" s="363"/>
      <c r="N24" s="363"/>
    </row>
    <row r="25" spans="2:23" ht="15.75" x14ac:dyDescent="0.25">
      <c r="B25" s="363"/>
      <c r="C25" s="380" t="s">
        <v>840</v>
      </c>
      <c r="D25" s="363"/>
      <c r="E25" s="363"/>
      <c r="F25" s="363"/>
      <c r="G25" s="382">
        <f>ROUND(((((1+G12+G13+G14+0)*(1+G15)*(1+G16))/(1-G17)))-1,4)</f>
        <v>0.2288</v>
      </c>
      <c r="H25" s="381"/>
      <c r="I25" s="376"/>
      <c r="J25" s="376"/>
      <c r="K25" s="376"/>
      <c r="L25" s="376"/>
      <c r="M25" s="363"/>
      <c r="N25" s="363"/>
    </row>
    <row r="26" spans="2:23" x14ac:dyDescent="0.2">
      <c r="B26" s="363"/>
      <c r="C26" s="363"/>
      <c r="D26" s="363"/>
      <c r="E26" s="363"/>
      <c r="F26" s="363"/>
      <c r="G26" s="378"/>
      <c r="H26" s="363"/>
      <c r="I26" s="376"/>
      <c r="J26" s="376"/>
      <c r="K26" s="376"/>
      <c r="L26" s="376"/>
      <c r="M26" s="363"/>
      <c r="N26" s="363"/>
    </row>
    <row r="27" spans="2:23" ht="15.75" x14ac:dyDescent="0.25">
      <c r="B27" s="363"/>
      <c r="C27" s="380" t="s">
        <v>841</v>
      </c>
      <c r="D27" s="363"/>
      <c r="E27" s="363"/>
      <c r="F27" s="363"/>
      <c r="G27" s="378"/>
      <c r="H27" s="363"/>
      <c r="I27" s="376"/>
      <c r="J27" s="376"/>
      <c r="K27" s="376"/>
      <c r="L27" s="363"/>
      <c r="M27" s="363"/>
      <c r="N27" s="363"/>
    </row>
    <row r="28" spans="2:23" x14ac:dyDescent="0.2">
      <c r="B28" s="363"/>
      <c r="C28" s="363" t="s">
        <v>842</v>
      </c>
      <c r="D28" s="363"/>
      <c r="E28" s="363"/>
      <c r="F28" s="363"/>
      <c r="G28" s="378"/>
      <c r="H28" s="363"/>
      <c r="I28" s="376"/>
      <c r="J28" s="376"/>
      <c r="K28" s="376"/>
      <c r="L28" s="363"/>
      <c r="M28" s="363"/>
      <c r="N28" s="363"/>
    </row>
    <row r="29" spans="2:23" x14ac:dyDescent="0.2">
      <c r="B29" s="363"/>
      <c r="C29" s="363" t="s">
        <v>843</v>
      </c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</row>
    <row r="30" spans="2:23" x14ac:dyDescent="0.2">
      <c r="B30" s="363"/>
      <c r="C30" s="363" t="s">
        <v>844</v>
      </c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</row>
    <row r="31" spans="2:23" x14ac:dyDescent="0.2">
      <c r="B31" s="363"/>
      <c r="C31" s="363" t="s">
        <v>845</v>
      </c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</row>
    <row r="32" spans="2:23" x14ac:dyDescent="0.2">
      <c r="B32" s="363"/>
      <c r="C32" s="363" t="s">
        <v>846</v>
      </c>
      <c r="D32" s="376"/>
      <c r="E32" s="376"/>
      <c r="F32" s="376"/>
      <c r="G32" s="376"/>
      <c r="H32" s="376"/>
      <c r="I32" s="376"/>
      <c r="J32" s="363"/>
      <c r="K32" s="363"/>
      <c r="L32" s="363"/>
      <c r="M32" s="363"/>
      <c r="N32" s="363"/>
    </row>
    <row r="33" spans="2:14" x14ac:dyDescent="0.2">
      <c r="B33" s="363"/>
      <c r="C33" s="363" t="s">
        <v>847</v>
      </c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</row>
    <row r="34" spans="2:14" x14ac:dyDescent="0.2"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</row>
    <row r="35" spans="2:14" x14ac:dyDescent="0.2"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</row>
    <row r="36" spans="2:14" x14ac:dyDescent="0.2"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</row>
  </sheetData>
  <mergeCells count="4">
    <mergeCell ref="B3:N3"/>
    <mergeCell ref="M8:N8"/>
    <mergeCell ref="I9:L9"/>
    <mergeCell ref="C21:F22"/>
  </mergeCells>
  <printOptions horizontalCentered="1"/>
  <pageMargins left="0.51181102362204722" right="0.51181102362204722" top="1.1811023622047245" bottom="1.1023622047244095" header="0.51181102362204722" footer="0.51181102362204722"/>
  <pageSetup paperSize="9" scale="56" fitToHeight="0" orientation="portrait" r:id="rId1"/>
  <headerFooter>
    <oddHeader>&amp;L
CNPJ: 37.319.041/0001-55&amp;C&amp;G&amp;R
INSC. ESTADUAL: 00000005692610</oddHeader>
    <oddFooter>&amp;L &amp;CTOTAL Engenharia &amp; Comércio de Materiais de Construção Ltda.
+55 69 99229 6510
+55 69 99283 9999
total_engenharia@outlook.com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1D93D-F134-4DB8-85C3-3BE244EC0562}">
  <sheetPr>
    <pageSetUpPr fitToPage="1"/>
  </sheetPr>
  <dimension ref="B1:S2030"/>
  <sheetViews>
    <sheetView showOutlineSymbols="0" view="pageBreakPreview" zoomScale="55" zoomScaleNormal="70" zoomScaleSheetLayoutView="55" zoomScalePageLayoutView="40" workbookViewId="0">
      <selection activeCell="H13" sqref="H13"/>
    </sheetView>
  </sheetViews>
  <sheetFormatPr defaultColWidth="8" defaultRowHeight="18.75" x14ac:dyDescent="0.3"/>
  <cols>
    <col min="1" max="1" width="8" style="183"/>
    <col min="2" max="2" width="12.625" style="183" customWidth="1"/>
    <col min="3" max="3" width="27" style="183" customWidth="1"/>
    <col min="4" max="4" width="13.5" style="183" customWidth="1"/>
    <col min="5" max="5" width="20.625" style="183" customWidth="1"/>
    <col min="6" max="6" width="19.625" style="183" customWidth="1"/>
    <col min="7" max="7" width="19" style="183" customWidth="1"/>
    <col min="8" max="8" width="19.375" style="183" customWidth="1"/>
    <col min="9" max="9" width="18.125" style="183" customWidth="1"/>
    <col min="10" max="10" width="15" style="183" customWidth="1"/>
    <col min="11" max="11" width="9.125" style="183" bestFit="1" customWidth="1"/>
    <col min="12" max="12" width="9.125" style="183" customWidth="1"/>
    <col min="13" max="13" width="9" style="200" bestFit="1" customWidth="1"/>
    <col min="14" max="14" width="8.375" style="183" bestFit="1" customWidth="1"/>
    <col min="15" max="15" width="10.375" style="183" customWidth="1"/>
    <col min="16" max="16" width="8.25" style="201" customWidth="1"/>
    <col min="17" max="17" width="9.5" style="183" bestFit="1" customWidth="1"/>
    <col min="18" max="16384" width="8" style="183"/>
  </cols>
  <sheetData>
    <row r="1" spans="2:19" s="179" customFormat="1" ht="26.25" customHeight="1" x14ac:dyDescent="0.3"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  <c r="N1" s="176"/>
      <c r="O1" s="176"/>
      <c r="P1" s="178"/>
    </row>
    <row r="2" spans="2:19" s="180" customFormat="1" ht="34.5" customHeight="1" x14ac:dyDescent="0.2">
      <c r="B2" s="267"/>
      <c r="C2" s="268" t="s">
        <v>37</v>
      </c>
      <c r="D2" s="269" t="s">
        <v>38</v>
      </c>
      <c r="E2" s="269"/>
      <c r="F2" s="269"/>
      <c r="G2" s="269"/>
      <c r="H2" s="269"/>
      <c r="I2" s="269"/>
      <c r="J2" s="269"/>
      <c r="K2" s="269"/>
      <c r="L2" s="269"/>
      <c r="M2" s="270"/>
      <c r="N2" s="269"/>
      <c r="O2" s="269"/>
      <c r="P2" s="271"/>
    </row>
    <row r="3" spans="2:19" s="180" customFormat="1" ht="15.75" customHeight="1" x14ac:dyDescent="0.2">
      <c r="B3" s="272"/>
      <c r="C3" s="273" t="s">
        <v>39</v>
      </c>
      <c r="D3" s="274" t="s">
        <v>40</v>
      </c>
      <c r="E3" s="274"/>
      <c r="F3" s="274"/>
      <c r="G3" s="274"/>
      <c r="H3" s="274"/>
      <c r="I3" s="274"/>
      <c r="J3" s="274"/>
      <c r="K3" s="274"/>
      <c r="L3" s="274"/>
      <c r="M3" s="275"/>
      <c r="N3" s="274"/>
      <c r="O3" s="274"/>
      <c r="P3" s="276"/>
    </row>
    <row r="4" spans="2:19" s="180" customFormat="1" ht="21.75" customHeight="1" x14ac:dyDescent="0.2">
      <c r="B4" s="272"/>
      <c r="C4" s="273" t="s">
        <v>41</v>
      </c>
      <c r="D4" s="274" t="s">
        <v>42</v>
      </c>
      <c r="E4" s="274"/>
      <c r="F4" s="274"/>
      <c r="G4" s="274"/>
      <c r="H4" s="274"/>
      <c r="I4" s="274"/>
      <c r="J4" s="274"/>
      <c r="K4" s="274"/>
      <c r="L4" s="274"/>
      <c r="M4" s="275"/>
      <c r="N4" s="274"/>
      <c r="O4" s="274"/>
      <c r="P4" s="276"/>
    </row>
    <row r="5" spans="2:19" s="181" customFormat="1" ht="25.5" customHeight="1" x14ac:dyDescent="0.2">
      <c r="B5" s="277"/>
      <c r="C5" s="273" t="s">
        <v>43</v>
      </c>
      <c r="D5" s="278">
        <v>44139</v>
      </c>
      <c r="E5" s="278"/>
      <c r="F5" s="278"/>
      <c r="G5" s="278"/>
      <c r="H5" s="278"/>
      <c r="I5" s="278"/>
      <c r="J5" s="278"/>
      <c r="K5" s="278"/>
      <c r="L5" s="278"/>
      <c r="M5" s="275"/>
      <c r="N5" s="278"/>
      <c r="O5" s="278"/>
      <c r="P5" s="279"/>
      <c r="Q5" s="180"/>
      <c r="R5" s="180"/>
      <c r="S5" s="180"/>
    </row>
    <row r="6" spans="2:19" s="182" customFormat="1" ht="23.25" customHeight="1" x14ac:dyDescent="0.2">
      <c r="B6" s="452" t="s">
        <v>1712</v>
      </c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4"/>
    </row>
    <row r="7" spans="2:19" ht="19.5" thickBot="1" x14ac:dyDescent="0.35">
      <c r="B7" s="280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2"/>
      <c r="N7" s="281"/>
      <c r="O7" s="281"/>
      <c r="P7" s="283"/>
    </row>
    <row r="8" spans="2:19" s="187" customFormat="1" ht="19.5" thickBot="1" x14ac:dyDescent="0.25">
      <c r="B8" s="284">
        <v>1</v>
      </c>
      <c r="C8" s="184" t="s">
        <v>5</v>
      </c>
      <c r="D8" s="184"/>
      <c r="E8" s="185"/>
      <c r="F8" s="185"/>
      <c r="G8" s="185"/>
      <c r="H8" s="184"/>
      <c r="I8" s="185"/>
      <c r="J8" s="185"/>
      <c r="K8" s="185"/>
      <c r="L8" s="185"/>
      <c r="M8" s="186"/>
      <c r="N8" s="185"/>
      <c r="O8" s="185"/>
      <c r="P8" s="285"/>
    </row>
    <row r="9" spans="2:19" ht="16.5" customHeight="1" thickBot="1" x14ac:dyDescent="0.35">
      <c r="B9" s="280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2"/>
      <c r="N9" s="281"/>
      <c r="O9" s="281"/>
      <c r="P9" s="283"/>
    </row>
    <row r="10" spans="2:19" s="187" customFormat="1" ht="19.5" thickBot="1" x14ac:dyDescent="0.25">
      <c r="B10" s="286" t="s">
        <v>1713</v>
      </c>
      <c r="C10" s="188" t="s">
        <v>56</v>
      </c>
      <c r="D10" s="188"/>
      <c r="E10" s="189"/>
      <c r="F10" s="189"/>
      <c r="G10" s="189"/>
      <c r="H10" s="189"/>
      <c r="I10" s="189"/>
      <c r="J10" s="189"/>
      <c r="K10" s="189"/>
      <c r="L10" s="189"/>
      <c r="M10" s="190"/>
      <c r="N10" s="189"/>
      <c r="O10" s="189"/>
      <c r="P10" s="287"/>
    </row>
    <row r="11" spans="2:19" s="187" customFormat="1" ht="19.5" thickBot="1" x14ac:dyDescent="0.25">
      <c r="B11" s="288"/>
      <c r="C11" s="289"/>
      <c r="D11" s="289"/>
      <c r="E11" s="289"/>
      <c r="F11" s="289"/>
      <c r="G11" s="289"/>
      <c r="H11" s="290"/>
      <c r="I11" s="289"/>
      <c r="J11" s="289"/>
      <c r="K11" s="291"/>
      <c r="L11" s="291"/>
      <c r="M11" s="292"/>
      <c r="N11" s="293"/>
      <c r="O11" s="293"/>
      <c r="P11" s="294"/>
    </row>
    <row r="12" spans="2:19" s="187" customFormat="1" ht="19.5" thickBot="1" x14ac:dyDescent="0.25">
      <c r="B12" s="295" t="s">
        <v>1714</v>
      </c>
      <c r="C12" s="191" t="s">
        <v>60</v>
      </c>
      <c r="D12" s="191"/>
      <c r="E12" s="192"/>
      <c r="F12" s="192"/>
      <c r="G12" s="192"/>
      <c r="H12" s="193"/>
      <c r="I12" s="192"/>
      <c r="J12" s="192"/>
      <c r="K12" s="194"/>
      <c r="L12" s="194"/>
      <c r="M12" s="195"/>
      <c r="N12" s="196"/>
      <c r="O12" s="196">
        <f>SUM(M15:M15)</f>
        <v>4</v>
      </c>
      <c r="P12" s="296" t="s">
        <v>1715</v>
      </c>
    </row>
    <row r="13" spans="2:19" s="187" customFormat="1" x14ac:dyDescent="0.2">
      <c r="B13" s="288"/>
      <c r="C13" s="289"/>
      <c r="D13" s="289"/>
      <c r="E13" s="289"/>
      <c r="F13" s="289"/>
      <c r="G13" s="289"/>
      <c r="H13" s="290"/>
      <c r="I13" s="289"/>
      <c r="J13" s="289"/>
      <c r="K13" s="291"/>
      <c r="L13" s="291"/>
      <c r="M13" s="292"/>
      <c r="N13" s="293"/>
      <c r="O13" s="293"/>
      <c r="P13" s="294"/>
    </row>
    <row r="14" spans="2:19" x14ac:dyDescent="0.3">
      <c r="B14" s="280"/>
      <c r="C14" s="297" t="s">
        <v>1716</v>
      </c>
      <c r="D14" s="297"/>
      <c r="E14" s="297" t="s">
        <v>2</v>
      </c>
      <c r="F14" s="297" t="s">
        <v>1555</v>
      </c>
      <c r="G14" s="297"/>
      <c r="H14" s="297"/>
      <c r="I14" s="297"/>
      <c r="J14" s="297"/>
      <c r="K14" s="297"/>
      <c r="L14" s="297"/>
      <c r="M14" s="298" t="s">
        <v>3</v>
      </c>
      <c r="N14" s="299" t="s">
        <v>1717</v>
      </c>
      <c r="O14" s="293"/>
      <c r="P14" s="283"/>
    </row>
    <row r="15" spans="2:19" x14ac:dyDescent="0.3">
      <c r="B15" s="280"/>
      <c r="C15" s="300" t="s">
        <v>1718</v>
      </c>
      <c r="D15" s="300"/>
      <c r="E15" s="300" t="s">
        <v>1719</v>
      </c>
      <c r="F15" s="300">
        <v>4</v>
      </c>
      <c r="G15" s="300"/>
      <c r="H15" s="300"/>
      <c r="I15" s="301"/>
      <c r="J15" s="301"/>
      <c r="K15" s="301"/>
      <c r="L15" s="300" t="s">
        <v>1720</v>
      </c>
      <c r="M15" s="302">
        <f>ROUND(F15,2)</f>
        <v>4</v>
      </c>
      <c r="N15" s="291" t="str">
        <f>P12</f>
        <v>mês</v>
      </c>
      <c r="O15" s="293"/>
      <c r="P15" s="283"/>
    </row>
    <row r="16" spans="2:19" s="176" customFormat="1" ht="18" customHeight="1" thickBot="1" x14ac:dyDescent="0.35">
      <c r="B16" s="303"/>
      <c r="C16" s="304"/>
      <c r="D16" s="304"/>
      <c r="E16" s="304"/>
      <c r="F16" s="304"/>
      <c r="G16" s="304"/>
      <c r="H16" s="302"/>
      <c r="I16" s="302"/>
      <c r="J16" s="302"/>
      <c r="K16" s="281"/>
      <c r="L16" s="281"/>
      <c r="M16" s="302"/>
      <c r="N16" s="281"/>
      <c r="O16" s="293"/>
      <c r="P16" s="283"/>
    </row>
    <row r="17" spans="2:16" s="187" customFormat="1" ht="19.5" thickBot="1" x14ac:dyDescent="0.25">
      <c r="B17" s="286" t="s">
        <v>1721</v>
      </c>
      <c r="C17" s="188" t="s">
        <v>1722</v>
      </c>
      <c r="D17" s="188"/>
      <c r="E17" s="189"/>
      <c r="F17" s="189"/>
      <c r="G17" s="189"/>
      <c r="H17" s="189"/>
      <c r="I17" s="189"/>
      <c r="J17" s="189"/>
      <c r="K17" s="189"/>
      <c r="L17" s="189"/>
      <c r="M17" s="190"/>
      <c r="N17" s="189"/>
      <c r="O17" s="189"/>
      <c r="P17" s="287"/>
    </row>
    <row r="18" spans="2:16" s="187" customFormat="1" ht="19.5" thickBot="1" x14ac:dyDescent="0.25">
      <c r="B18" s="288"/>
      <c r="C18" s="289"/>
      <c r="D18" s="289"/>
      <c r="E18" s="289"/>
      <c r="F18" s="289"/>
      <c r="G18" s="289"/>
      <c r="H18" s="290"/>
      <c r="I18" s="289"/>
      <c r="J18" s="289"/>
      <c r="K18" s="291"/>
      <c r="L18" s="291"/>
      <c r="M18" s="292"/>
      <c r="N18" s="293"/>
      <c r="O18" s="293"/>
      <c r="P18" s="294"/>
    </row>
    <row r="19" spans="2:16" s="187" customFormat="1" ht="19.5" thickBot="1" x14ac:dyDescent="0.25">
      <c r="B19" s="295" t="s">
        <v>1723</v>
      </c>
      <c r="C19" s="191" t="s">
        <v>66</v>
      </c>
      <c r="D19" s="191"/>
      <c r="E19" s="192"/>
      <c r="F19" s="192"/>
      <c r="G19" s="192"/>
      <c r="H19" s="193"/>
      <c r="I19" s="192"/>
      <c r="J19" s="192"/>
      <c r="K19" s="194"/>
      <c r="L19" s="194"/>
      <c r="M19" s="195"/>
      <c r="N19" s="196"/>
      <c r="O19" s="196">
        <f>SUM(M22:M22)</f>
        <v>1</v>
      </c>
      <c r="P19" s="296" t="s">
        <v>1724</v>
      </c>
    </row>
    <row r="20" spans="2:16" s="187" customFormat="1" x14ac:dyDescent="0.2">
      <c r="B20" s="288"/>
      <c r="C20" s="289"/>
      <c r="D20" s="289"/>
      <c r="E20" s="289"/>
      <c r="F20" s="289"/>
      <c r="G20" s="289"/>
      <c r="H20" s="290"/>
      <c r="I20" s="289"/>
      <c r="J20" s="289"/>
      <c r="K20" s="291"/>
      <c r="L20" s="291"/>
      <c r="M20" s="292"/>
      <c r="N20" s="293"/>
      <c r="O20" s="293"/>
      <c r="P20" s="294"/>
    </row>
    <row r="21" spans="2:16" x14ac:dyDescent="0.3">
      <c r="B21" s="280"/>
      <c r="C21" s="297" t="s">
        <v>1716</v>
      </c>
      <c r="D21" s="297"/>
      <c r="E21" s="297" t="s">
        <v>2</v>
      </c>
      <c r="F21" s="297" t="s">
        <v>1555</v>
      </c>
      <c r="G21" s="297"/>
      <c r="H21" s="297"/>
      <c r="I21" s="297"/>
      <c r="J21" s="297"/>
      <c r="K21" s="297"/>
      <c r="L21" s="297"/>
      <c r="M21" s="298" t="s">
        <v>3</v>
      </c>
      <c r="N21" s="299" t="s">
        <v>1717</v>
      </c>
      <c r="O21" s="293"/>
      <c r="P21" s="283"/>
    </row>
    <row r="22" spans="2:16" x14ac:dyDescent="0.3">
      <c r="B22" s="280"/>
      <c r="C22" s="300" t="s">
        <v>1718</v>
      </c>
      <c r="D22" s="300"/>
      <c r="E22" s="300" t="s">
        <v>1719</v>
      </c>
      <c r="F22" s="300">
        <v>1</v>
      </c>
      <c r="G22" s="300"/>
      <c r="H22" s="300"/>
      <c r="I22" s="301"/>
      <c r="J22" s="301"/>
      <c r="K22" s="300"/>
      <c r="L22" s="300" t="s">
        <v>1720</v>
      </c>
      <c r="M22" s="302">
        <f>ROUND(F22,2)</f>
        <v>1</v>
      </c>
      <c r="N22" s="291" t="str">
        <f>P19</f>
        <v>unid</v>
      </c>
      <c r="O22" s="293"/>
      <c r="P22" s="283"/>
    </row>
    <row r="23" spans="2:16" s="176" customFormat="1" ht="18" customHeight="1" thickBot="1" x14ac:dyDescent="0.35">
      <c r="B23" s="303"/>
      <c r="C23" s="304"/>
      <c r="D23" s="304"/>
      <c r="E23" s="304"/>
      <c r="F23" s="304"/>
      <c r="G23" s="304"/>
      <c r="H23" s="302"/>
      <c r="I23" s="302"/>
      <c r="J23" s="302"/>
      <c r="K23" s="281"/>
      <c r="L23" s="281"/>
      <c r="M23" s="302"/>
      <c r="N23" s="281"/>
      <c r="O23" s="293"/>
      <c r="P23" s="283"/>
    </row>
    <row r="24" spans="2:16" s="187" customFormat="1" ht="19.5" thickBot="1" x14ac:dyDescent="0.25">
      <c r="B24" s="286" t="s">
        <v>1725</v>
      </c>
      <c r="C24" s="188" t="s">
        <v>1726</v>
      </c>
      <c r="D24" s="188"/>
      <c r="E24" s="189"/>
      <c r="F24" s="189"/>
      <c r="G24" s="189"/>
      <c r="H24" s="189"/>
      <c r="I24" s="189"/>
      <c r="J24" s="189"/>
      <c r="K24" s="189"/>
      <c r="L24" s="189"/>
      <c r="M24" s="190"/>
      <c r="N24" s="189"/>
      <c r="O24" s="189"/>
      <c r="P24" s="287"/>
    </row>
    <row r="25" spans="2:16" s="187" customFormat="1" ht="19.5" thickBot="1" x14ac:dyDescent="0.25">
      <c r="B25" s="288"/>
      <c r="C25" s="289"/>
      <c r="D25" s="289"/>
      <c r="E25" s="289"/>
      <c r="F25" s="289"/>
      <c r="G25" s="289"/>
      <c r="H25" s="290"/>
      <c r="I25" s="289"/>
      <c r="J25" s="289"/>
      <c r="K25" s="291"/>
      <c r="L25" s="291"/>
      <c r="M25" s="292"/>
      <c r="N25" s="293"/>
      <c r="O25" s="293"/>
      <c r="P25" s="294"/>
    </row>
    <row r="26" spans="2:16" s="187" customFormat="1" ht="19.5" thickBot="1" x14ac:dyDescent="0.25">
      <c r="B26" s="295" t="s">
        <v>1727</v>
      </c>
      <c r="C26" s="191" t="s">
        <v>1728</v>
      </c>
      <c r="D26" s="191"/>
      <c r="E26" s="192"/>
      <c r="F26" s="192"/>
      <c r="G26" s="192"/>
      <c r="H26" s="193"/>
      <c r="I26" s="192"/>
      <c r="J26" s="192"/>
      <c r="K26" s="194"/>
      <c r="L26" s="194"/>
      <c r="M26" s="195"/>
      <c r="N26" s="196"/>
      <c r="O26" s="196">
        <f>SUM(M29:M29)</f>
        <v>228</v>
      </c>
      <c r="P26" s="296" t="s">
        <v>74</v>
      </c>
    </row>
    <row r="27" spans="2:16" s="187" customFormat="1" x14ac:dyDescent="0.2">
      <c r="B27" s="288"/>
      <c r="C27" s="289"/>
      <c r="D27" s="289"/>
      <c r="E27" s="289"/>
      <c r="F27" s="289"/>
      <c r="G27" s="289"/>
      <c r="H27" s="290"/>
      <c r="I27" s="289"/>
      <c r="J27" s="289"/>
      <c r="K27" s="291"/>
      <c r="L27" s="291"/>
      <c r="M27" s="292"/>
      <c r="N27" s="293"/>
      <c r="O27" s="293"/>
      <c r="P27" s="294"/>
    </row>
    <row r="28" spans="2:16" x14ac:dyDescent="0.3">
      <c r="B28" s="280"/>
      <c r="C28" s="297" t="s">
        <v>1716</v>
      </c>
      <c r="D28" s="297"/>
      <c r="E28" s="297" t="s">
        <v>2</v>
      </c>
      <c r="F28" s="297" t="s">
        <v>1729</v>
      </c>
      <c r="G28" s="297"/>
      <c r="H28" s="297"/>
      <c r="I28" s="297" t="s">
        <v>1555</v>
      </c>
      <c r="J28" s="297" t="s">
        <v>3</v>
      </c>
      <c r="K28" s="300"/>
      <c r="L28" s="297"/>
      <c r="M28" s="298" t="s">
        <v>3</v>
      </c>
      <c r="N28" s="299" t="s">
        <v>1717</v>
      </c>
      <c r="O28" s="293"/>
      <c r="P28" s="283"/>
    </row>
    <row r="29" spans="2:16" x14ac:dyDescent="0.3">
      <c r="B29" s="280"/>
      <c r="C29" s="300" t="s">
        <v>1718</v>
      </c>
      <c r="D29" s="300"/>
      <c r="E29" s="305" t="s">
        <v>1730</v>
      </c>
      <c r="F29" s="306">
        <v>30</v>
      </c>
      <c r="G29" s="300" t="s">
        <v>1731</v>
      </c>
      <c r="H29" s="300" t="s">
        <v>1732</v>
      </c>
      <c r="I29" s="301">
        <v>2</v>
      </c>
      <c r="J29" s="307">
        <f>F29*I29</f>
        <v>60</v>
      </c>
      <c r="K29" s="300"/>
      <c r="L29" s="300"/>
      <c r="M29" s="302">
        <f>G34</f>
        <v>228</v>
      </c>
      <c r="N29" s="291" t="str">
        <f>P26</f>
        <v>m²</v>
      </c>
      <c r="O29" s="293"/>
      <c r="P29" s="283"/>
    </row>
    <row r="30" spans="2:16" x14ac:dyDescent="0.3">
      <c r="B30" s="280"/>
      <c r="C30" s="297" t="s">
        <v>2</v>
      </c>
      <c r="D30" s="300"/>
      <c r="E30" s="300" t="s">
        <v>1733</v>
      </c>
      <c r="F30" s="306">
        <v>27</v>
      </c>
      <c r="G30" s="300" t="s">
        <v>1731</v>
      </c>
      <c r="H30" s="300" t="s">
        <v>1732</v>
      </c>
      <c r="I30" s="301">
        <v>2</v>
      </c>
      <c r="J30" s="307">
        <f>F30*I30</f>
        <v>54</v>
      </c>
      <c r="K30" s="300"/>
      <c r="L30" s="300"/>
      <c r="M30" s="302"/>
      <c r="N30" s="291"/>
      <c r="O30" s="293"/>
      <c r="P30" s="283"/>
    </row>
    <row r="31" spans="2:16" x14ac:dyDescent="0.3">
      <c r="B31" s="280"/>
      <c r="C31" s="300" t="s">
        <v>1734</v>
      </c>
      <c r="D31" s="300"/>
      <c r="E31" s="300" t="s">
        <v>1735</v>
      </c>
      <c r="F31" s="306">
        <v>2</v>
      </c>
      <c r="G31" s="300" t="s">
        <v>1731</v>
      </c>
      <c r="H31" s="300"/>
      <c r="I31" s="301"/>
      <c r="J31" s="301"/>
      <c r="K31" s="300"/>
      <c r="L31" s="300"/>
      <c r="M31" s="302"/>
      <c r="N31" s="291"/>
      <c r="O31" s="293"/>
      <c r="P31" s="283"/>
    </row>
    <row r="32" spans="2:16" x14ac:dyDescent="0.3">
      <c r="B32" s="280"/>
      <c r="C32" s="300"/>
      <c r="D32" s="300"/>
      <c r="E32" s="300"/>
      <c r="F32" s="300"/>
      <c r="G32" s="300"/>
      <c r="H32" s="300"/>
      <c r="I32" s="301"/>
      <c r="J32" s="301"/>
      <c r="K32" s="300"/>
      <c r="L32" s="300"/>
      <c r="M32" s="302"/>
      <c r="N32" s="291"/>
      <c r="O32" s="293"/>
      <c r="P32" s="283"/>
    </row>
    <row r="33" spans="2:16" ht="15" customHeight="1" x14ac:dyDescent="0.3">
      <c r="B33" s="280"/>
      <c r="C33" s="300"/>
      <c r="D33" s="300"/>
      <c r="E33" s="300"/>
      <c r="F33" s="297" t="s">
        <v>1736</v>
      </c>
      <c r="G33" s="306">
        <f>J29+J30</f>
        <v>114</v>
      </c>
      <c r="H33" s="300" t="s">
        <v>74</v>
      </c>
      <c r="I33" s="301"/>
      <c r="J33" s="301"/>
      <c r="K33" s="300"/>
      <c r="L33" s="300"/>
      <c r="M33" s="302"/>
      <c r="N33" s="291"/>
      <c r="O33" s="293"/>
      <c r="P33" s="283"/>
    </row>
    <row r="34" spans="2:16" x14ac:dyDescent="0.3">
      <c r="B34" s="280"/>
      <c r="C34" s="300"/>
      <c r="D34" s="300"/>
      <c r="E34" s="300"/>
      <c r="F34" s="308" t="s">
        <v>1737</v>
      </c>
      <c r="G34" s="306">
        <f>G33*F31</f>
        <v>228</v>
      </c>
      <c r="H34" s="300" t="s">
        <v>74</v>
      </c>
      <c r="I34" s="301"/>
      <c r="J34" s="301"/>
      <c r="K34" s="300"/>
      <c r="L34" s="300"/>
      <c r="M34" s="302"/>
      <c r="N34" s="291"/>
      <c r="O34" s="293"/>
      <c r="P34" s="283"/>
    </row>
    <row r="35" spans="2:16" x14ac:dyDescent="0.3">
      <c r="B35" s="280"/>
      <c r="C35" s="300"/>
      <c r="D35" s="300"/>
      <c r="E35" s="300"/>
      <c r="F35" s="300"/>
      <c r="G35" s="300"/>
      <c r="H35" s="300"/>
      <c r="I35" s="301"/>
      <c r="J35" s="301"/>
      <c r="K35" s="300"/>
      <c r="L35" s="300"/>
      <c r="M35" s="302"/>
      <c r="N35" s="291"/>
      <c r="O35" s="293"/>
      <c r="P35" s="283"/>
    </row>
    <row r="36" spans="2:16" x14ac:dyDescent="0.3">
      <c r="B36" s="455" t="s">
        <v>1738</v>
      </c>
      <c r="C36" s="456"/>
      <c r="D36" s="456"/>
      <c r="E36" s="300"/>
      <c r="F36" s="300"/>
      <c r="G36" s="300"/>
      <c r="H36" s="300"/>
      <c r="I36" s="301"/>
      <c r="J36" s="301"/>
      <c r="K36" s="300"/>
      <c r="L36" s="300"/>
      <c r="M36" s="302"/>
      <c r="N36" s="291"/>
      <c r="O36" s="293"/>
      <c r="P36" s="283"/>
    </row>
    <row r="37" spans="2:16" x14ac:dyDescent="0.3">
      <c r="B37" s="455"/>
      <c r="C37" s="456"/>
      <c r="D37" s="456"/>
      <c r="E37" s="300"/>
      <c r="F37" s="300"/>
      <c r="G37" s="300"/>
      <c r="H37" s="300"/>
      <c r="I37" s="301"/>
      <c r="J37" s="301"/>
      <c r="K37" s="300"/>
      <c r="L37" s="300"/>
      <c r="M37" s="302"/>
      <c r="N37" s="291"/>
      <c r="O37" s="293"/>
      <c r="P37" s="283"/>
    </row>
    <row r="38" spans="2:16" s="176" customFormat="1" ht="18" customHeight="1" thickBot="1" x14ac:dyDescent="0.35">
      <c r="B38" s="455"/>
      <c r="C38" s="456"/>
      <c r="D38" s="456"/>
      <c r="E38" s="304"/>
      <c r="F38" s="304"/>
      <c r="G38" s="304"/>
      <c r="H38" s="302"/>
      <c r="I38" s="302"/>
      <c r="J38" s="302"/>
      <c r="K38" s="281"/>
      <c r="L38" s="281"/>
      <c r="M38" s="302"/>
      <c r="N38" s="281"/>
      <c r="O38" s="293"/>
      <c r="P38" s="283"/>
    </row>
    <row r="39" spans="2:16" s="187" customFormat="1" ht="19.5" thickBot="1" x14ac:dyDescent="0.25">
      <c r="B39" s="295" t="s">
        <v>1739</v>
      </c>
      <c r="C39" s="191" t="s">
        <v>1740</v>
      </c>
      <c r="D39" s="191"/>
      <c r="E39" s="192"/>
      <c r="F39" s="192"/>
      <c r="G39" s="192"/>
      <c r="H39" s="193"/>
      <c r="I39" s="192"/>
      <c r="J39" s="192"/>
      <c r="K39" s="194"/>
      <c r="L39" s="194"/>
      <c r="M39" s="195"/>
      <c r="N39" s="196"/>
      <c r="O39" s="196">
        <f>SUM(M42:M42)</f>
        <v>6</v>
      </c>
      <c r="P39" s="296" t="s">
        <v>74</v>
      </c>
    </row>
    <row r="40" spans="2:16" s="187" customFormat="1" x14ac:dyDescent="0.2">
      <c r="B40" s="288"/>
      <c r="C40" s="289"/>
      <c r="D40" s="289"/>
      <c r="E40" s="289"/>
      <c r="F40" s="289"/>
      <c r="G40" s="289"/>
      <c r="H40" s="290"/>
      <c r="I40" s="289"/>
      <c r="J40" s="289"/>
      <c r="K40" s="291"/>
      <c r="L40" s="291"/>
      <c r="M40" s="292"/>
      <c r="N40" s="293"/>
      <c r="O40" s="293"/>
      <c r="P40" s="294"/>
    </row>
    <row r="41" spans="2:16" x14ac:dyDescent="0.3">
      <c r="B41" s="280"/>
      <c r="C41" s="297" t="s">
        <v>1716</v>
      </c>
      <c r="D41" s="297"/>
      <c r="E41" s="297" t="s">
        <v>2</v>
      </c>
      <c r="F41" s="297" t="s">
        <v>1741</v>
      </c>
      <c r="G41" s="297" t="s">
        <v>1742</v>
      </c>
      <c r="H41" s="297"/>
      <c r="I41" s="297"/>
      <c r="J41" s="297"/>
      <c r="K41" s="297"/>
      <c r="L41" s="297"/>
      <c r="M41" s="298" t="s">
        <v>3</v>
      </c>
      <c r="N41" s="299" t="s">
        <v>1717</v>
      </c>
      <c r="O41" s="293"/>
      <c r="P41" s="283"/>
    </row>
    <row r="42" spans="2:16" x14ac:dyDescent="0.3">
      <c r="B42" s="280"/>
      <c r="C42" s="300" t="s">
        <v>1718</v>
      </c>
      <c r="D42" s="300"/>
      <c r="E42" s="300" t="s">
        <v>1719</v>
      </c>
      <c r="F42" s="300">
        <v>3</v>
      </c>
      <c r="G42" s="300">
        <v>2</v>
      </c>
      <c r="H42" s="300"/>
      <c r="I42" s="301"/>
      <c r="J42" s="301"/>
      <c r="K42" s="300"/>
      <c r="L42" s="300" t="s">
        <v>1720</v>
      </c>
      <c r="M42" s="302">
        <f>F42*G42</f>
        <v>6</v>
      </c>
      <c r="N42" s="291" t="str">
        <f>P39</f>
        <v>m²</v>
      </c>
      <c r="O42" s="293"/>
      <c r="P42" s="283"/>
    </row>
    <row r="43" spans="2:16" ht="19.5" thickBot="1" x14ac:dyDescent="0.35">
      <c r="B43" s="280"/>
      <c r="C43" s="300"/>
      <c r="D43" s="300"/>
      <c r="E43" s="300"/>
      <c r="F43" s="300"/>
      <c r="G43" s="300"/>
      <c r="H43" s="300"/>
      <c r="I43" s="301"/>
      <c r="J43" s="301"/>
      <c r="K43" s="300"/>
      <c r="L43" s="300"/>
      <c r="M43" s="302"/>
      <c r="N43" s="291"/>
      <c r="O43" s="293"/>
      <c r="P43" s="283"/>
    </row>
    <row r="44" spans="2:16" s="187" customFormat="1" ht="19.5" thickBot="1" x14ac:dyDescent="0.25">
      <c r="B44" s="295" t="s">
        <v>1743</v>
      </c>
      <c r="C44" s="191" t="s">
        <v>1744</v>
      </c>
      <c r="D44" s="191"/>
      <c r="E44" s="192"/>
      <c r="F44" s="192"/>
      <c r="G44" s="192"/>
      <c r="H44" s="193"/>
      <c r="I44" s="192"/>
      <c r="J44" s="192"/>
      <c r="K44" s="194"/>
      <c r="L44" s="194"/>
      <c r="M44" s="195"/>
      <c r="N44" s="196"/>
      <c r="O44" s="196">
        <f>SUM(M47:M47)</f>
        <v>4</v>
      </c>
      <c r="P44" s="296" t="s">
        <v>1745</v>
      </c>
    </row>
    <row r="45" spans="2:16" s="187" customFormat="1" x14ac:dyDescent="0.2">
      <c r="B45" s="288"/>
      <c r="C45" s="289"/>
      <c r="D45" s="289"/>
      <c r="E45" s="289"/>
      <c r="F45" s="289"/>
      <c r="G45" s="289"/>
      <c r="H45" s="290"/>
      <c r="I45" s="289"/>
      <c r="J45" s="289"/>
      <c r="K45" s="291"/>
      <c r="L45" s="291"/>
      <c r="M45" s="292"/>
      <c r="N45" s="293"/>
      <c r="O45" s="293"/>
      <c r="P45" s="294"/>
    </row>
    <row r="46" spans="2:16" x14ac:dyDescent="0.3">
      <c r="B46" s="280"/>
      <c r="C46" s="297" t="s">
        <v>1716</v>
      </c>
      <c r="D46" s="297"/>
      <c r="E46" s="297" t="s">
        <v>2</v>
      </c>
      <c r="F46" s="309" t="s">
        <v>1746</v>
      </c>
      <c r="G46" s="297"/>
      <c r="H46" s="297"/>
      <c r="I46" s="297"/>
      <c r="J46" s="297"/>
      <c r="K46" s="297"/>
      <c r="L46" s="297"/>
      <c r="M46" s="298" t="s">
        <v>3</v>
      </c>
      <c r="N46" s="299" t="s">
        <v>1717</v>
      </c>
      <c r="O46" s="293"/>
      <c r="P46" s="283"/>
    </row>
    <row r="47" spans="2:16" x14ac:dyDescent="0.3">
      <c r="B47" s="280"/>
      <c r="C47" s="300" t="s">
        <v>1718</v>
      </c>
      <c r="D47" s="300"/>
      <c r="E47" s="300" t="s">
        <v>1719</v>
      </c>
      <c r="F47" s="300">
        <f>M15</f>
        <v>4</v>
      </c>
      <c r="G47" s="300"/>
      <c r="H47" s="300"/>
      <c r="I47" s="301"/>
      <c r="J47" s="301"/>
      <c r="K47" s="300"/>
      <c r="L47" s="300" t="s">
        <v>1720</v>
      </c>
      <c r="M47" s="302">
        <f>F47</f>
        <v>4</v>
      </c>
      <c r="N47" s="291" t="str">
        <f>P44</f>
        <v>meses</v>
      </c>
      <c r="O47" s="293"/>
      <c r="P47" s="283"/>
    </row>
    <row r="48" spans="2:16" ht="19.5" thickBot="1" x14ac:dyDescent="0.35">
      <c r="B48" s="280"/>
      <c r="C48" s="300"/>
      <c r="D48" s="300"/>
      <c r="E48" s="300"/>
      <c r="F48" s="300"/>
      <c r="G48" s="300"/>
      <c r="H48" s="300"/>
      <c r="I48" s="301"/>
      <c r="J48" s="301"/>
      <c r="K48" s="300"/>
      <c r="L48" s="300"/>
      <c r="M48" s="302"/>
      <c r="N48" s="291"/>
      <c r="O48" s="293"/>
      <c r="P48" s="283"/>
    </row>
    <row r="49" spans="2:16" s="187" customFormat="1" ht="19.5" thickBot="1" x14ac:dyDescent="0.25">
      <c r="B49" s="284">
        <v>2</v>
      </c>
      <c r="C49" s="184" t="s">
        <v>7</v>
      </c>
      <c r="D49" s="184"/>
      <c r="E49" s="185"/>
      <c r="F49" s="185"/>
      <c r="G49" s="185"/>
      <c r="H49" s="184"/>
      <c r="I49" s="185"/>
      <c r="J49" s="185"/>
      <c r="K49" s="185"/>
      <c r="L49" s="185"/>
      <c r="M49" s="186"/>
      <c r="N49" s="185"/>
      <c r="O49" s="185"/>
      <c r="P49" s="285"/>
    </row>
    <row r="50" spans="2:16" ht="16.5" customHeight="1" thickBot="1" x14ac:dyDescent="0.35">
      <c r="B50" s="280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2"/>
      <c r="N50" s="281"/>
      <c r="O50" s="281"/>
      <c r="P50" s="283"/>
    </row>
    <row r="51" spans="2:16" s="187" customFormat="1" ht="19.5" thickBot="1" x14ac:dyDescent="0.25">
      <c r="B51" s="286" t="s">
        <v>1747</v>
      </c>
      <c r="C51" s="188" t="s">
        <v>83</v>
      </c>
      <c r="D51" s="188"/>
      <c r="E51" s="189"/>
      <c r="F51" s="189"/>
      <c r="G51" s="189"/>
      <c r="H51" s="189"/>
      <c r="I51" s="189"/>
      <c r="J51" s="189"/>
      <c r="K51" s="189"/>
      <c r="L51" s="189"/>
      <c r="M51" s="190"/>
      <c r="N51" s="189"/>
      <c r="O51" s="189"/>
      <c r="P51" s="287"/>
    </row>
    <row r="52" spans="2:16" s="187" customFormat="1" ht="19.5" thickBot="1" x14ac:dyDescent="0.25">
      <c r="B52" s="288"/>
      <c r="C52" s="289"/>
      <c r="D52" s="289"/>
      <c r="E52" s="289"/>
      <c r="F52" s="289"/>
      <c r="G52" s="289"/>
      <c r="H52" s="290"/>
      <c r="I52" s="289"/>
      <c r="J52" s="289"/>
      <c r="K52" s="291"/>
      <c r="L52" s="291"/>
      <c r="M52" s="292"/>
      <c r="N52" s="293"/>
      <c r="O52" s="293"/>
      <c r="P52" s="294"/>
    </row>
    <row r="53" spans="2:16" s="187" customFormat="1" ht="19.5" thickBot="1" x14ac:dyDescent="0.25">
      <c r="B53" s="286" t="s">
        <v>1748</v>
      </c>
      <c r="C53" s="188" t="s">
        <v>85</v>
      </c>
      <c r="D53" s="188"/>
      <c r="E53" s="189"/>
      <c r="F53" s="189"/>
      <c r="G53" s="189"/>
      <c r="H53" s="189"/>
      <c r="I53" s="189"/>
      <c r="J53" s="189"/>
      <c r="K53" s="189"/>
      <c r="L53" s="189"/>
      <c r="M53" s="190"/>
      <c r="N53" s="189"/>
      <c r="O53" s="189"/>
      <c r="P53" s="287"/>
    </row>
    <row r="54" spans="2:16" s="187" customFormat="1" ht="19.5" thickBot="1" x14ac:dyDescent="0.25">
      <c r="B54" s="288"/>
      <c r="C54" s="289"/>
      <c r="D54" s="289"/>
      <c r="E54" s="289"/>
      <c r="F54" s="289"/>
      <c r="G54" s="289"/>
      <c r="H54" s="290"/>
      <c r="I54" s="289"/>
      <c r="J54" s="289"/>
      <c r="K54" s="291"/>
      <c r="L54" s="291"/>
      <c r="M54" s="292"/>
      <c r="N54" s="293"/>
      <c r="O54" s="293"/>
      <c r="P54" s="294"/>
    </row>
    <row r="55" spans="2:16" s="187" customFormat="1" ht="19.5" thickBot="1" x14ac:dyDescent="0.25">
      <c r="B55" s="295" t="s">
        <v>1749</v>
      </c>
      <c r="C55" s="191" t="s">
        <v>1750</v>
      </c>
      <c r="D55" s="191"/>
      <c r="E55" s="192"/>
      <c r="F55" s="192"/>
      <c r="G55" s="192"/>
      <c r="H55" s="193"/>
      <c r="I55" s="192"/>
      <c r="J55" s="192"/>
      <c r="K55" s="194"/>
      <c r="L55" s="194"/>
      <c r="M55" s="195"/>
      <c r="N55" s="196"/>
      <c r="O55" s="196">
        <f>SUM(M58:M58)</f>
        <v>21.4</v>
      </c>
      <c r="P55" s="296" t="s">
        <v>74</v>
      </c>
    </row>
    <row r="56" spans="2:16" s="187" customFormat="1" x14ac:dyDescent="0.2">
      <c r="B56" s="288"/>
      <c r="C56" s="289"/>
      <c r="D56" s="289"/>
      <c r="E56" s="289"/>
      <c r="F56" s="289"/>
      <c r="G56" s="289"/>
      <c r="H56" s="290"/>
      <c r="I56" s="289"/>
      <c r="J56" s="289"/>
      <c r="K56" s="291"/>
      <c r="L56" s="291"/>
      <c r="M56" s="292"/>
      <c r="N56" s="293"/>
      <c r="O56" s="293"/>
      <c r="P56" s="294"/>
    </row>
    <row r="57" spans="2:16" x14ac:dyDescent="0.3">
      <c r="B57" s="280"/>
      <c r="C57" s="297" t="s">
        <v>1716</v>
      </c>
      <c r="D57" s="297"/>
      <c r="E57" s="297" t="s">
        <v>2</v>
      </c>
      <c r="F57" s="297" t="s">
        <v>1741</v>
      </c>
      <c r="G57" s="297" t="s">
        <v>1742</v>
      </c>
      <c r="H57" s="297"/>
      <c r="I57" s="297"/>
      <c r="J57" s="297"/>
      <c r="K57" s="297"/>
      <c r="L57" s="297"/>
      <c r="M57" s="298" t="s">
        <v>3</v>
      </c>
      <c r="N57" s="299" t="s">
        <v>1717</v>
      </c>
      <c r="O57" s="293"/>
      <c r="P57" s="283"/>
    </row>
    <row r="58" spans="2:16" x14ac:dyDescent="0.3">
      <c r="B58" s="280"/>
      <c r="C58" s="300" t="s">
        <v>1718</v>
      </c>
      <c r="D58" s="300"/>
      <c r="E58" s="300" t="s">
        <v>1751</v>
      </c>
      <c r="F58" s="300">
        <v>10.7</v>
      </c>
      <c r="G58" s="306">
        <v>2</v>
      </c>
      <c r="H58" s="300"/>
      <c r="I58" s="301"/>
      <c r="J58" s="301"/>
      <c r="K58" s="300"/>
      <c r="L58" s="300" t="s">
        <v>1720</v>
      </c>
      <c r="M58" s="302">
        <f>F58*G58</f>
        <v>21.4</v>
      </c>
      <c r="N58" s="291" t="str">
        <f>P55</f>
        <v>m²</v>
      </c>
      <c r="O58" s="293"/>
      <c r="P58" s="283"/>
    </row>
    <row r="59" spans="2:16" s="176" customFormat="1" ht="18" customHeight="1" thickBot="1" x14ac:dyDescent="0.35">
      <c r="B59" s="303"/>
      <c r="C59" s="304"/>
      <c r="D59" s="304"/>
      <c r="E59" s="304"/>
      <c r="F59" s="304"/>
      <c r="G59" s="304"/>
      <c r="H59" s="302"/>
      <c r="I59" s="302"/>
      <c r="J59" s="302"/>
      <c r="K59" s="281"/>
      <c r="L59" s="281"/>
      <c r="M59" s="302"/>
      <c r="N59" s="281"/>
      <c r="O59" s="293"/>
      <c r="P59" s="283"/>
    </row>
    <row r="60" spans="2:16" s="187" customFormat="1" ht="19.5" thickBot="1" x14ac:dyDescent="0.25">
      <c r="B60" s="295" t="s">
        <v>1752</v>
      </c>
      <c r="C60" s="191" t="s">
        <v>1753</v>
      </c>
      <c r="D60" s="191"/>
      <c r="E60" s="192"/>
      <c r="F60" s="192"/>
      <c r="G60" s="192"/>
      <c r="H60" s="193"/>
      <c r="I60" s="192"/>
      <c r="J60" s="192"/>
      <c r="K60" s="194"/>
      <c r="L60" s="194"/>
      <c r="M60" s="195"/>
      <c r="N60" s="196"/>
      <c r="O60" s="196">
        <f>SUM(M63:M63)</f>
        <v>21.4</v>
      </c>
      <c r="P60" s="296" t="s">
        <v>74</v>
      </c>
    </row>
    <row r="61" spans="2:16" s="187" customFormat="1" x14ac:dyDescent="0.2">
      <c r="B61" s="288"/>
      <c r="C61" s="289"/>
      <c r="D61" s="289"/>
      <c r="E61" s="289"/>
      <c r="F61" s="289"/>
      <c r="G61" s="289"/>
      <c r="H61" s="290"/>
      <c r="I61" s="289"/>
      <c r="J61" s="289"/>
      <c r="K61" s="291"/>
      <c r="L61" s="291"/>
      <c r="M61" s="292"/>
      <c r="N61" s="293"/>
      <c r="O61" s="293"/>
      <c r="P61" s="294"/>
    </row>
    <row r="62" spans="2:16" x14ac:dyDescent="0.3">
      <c r="B62" s="280"/>
      <c r="C62" s="297" t="s">
        <v>1716</v>
      </c>
      <c r="D62" s="297"/>
      <c r="E62" s="297" t="s">
        <v>2</v>
      </c>
      <c r="F62" s="297" t="s">
        <v>1741</v>
      </c>
      <c r="G62" s="297" t="s">
        <v>1742</v>
      </c>
      <c r="H62" s="297"/>
      <c r="I62" s="297"/>
      <c r="J62" s="297"/>
      <c r="K62" s="297"/>
      <c r="L62" s="297"/>
      <c r="M62" s="298" t="s">
        <v>3</v>
      </c>
      <c r="N62" s="299" t="s">
        <v>1717</v>
      </c>
      <c r="O62" s="293"/>
      <c r="P62" s="283"/>
    </row>
    <row r="63" spans="2:16" x14ac:dyDescent="0.3">
      <c r="B63" s="280"/>
      <c r="C63" s="300" t="s">
        <v>1718</v>
      </c>
      <c r="D63" s="300"/>
      <c r="E63" s="300" t="s">
        <v>1751</v>
      </c>
      <c r="F63" s="300">
        <v>10.7</v>
      </c>
      <c r="G63" s="306">
        <v>2</v>
      </c>
      <c r="H63" s="300"/>
      <c r="I63" s="301"/>
      <c r="J63" s="301"/>
      <c r="K63" s="300"/>
      <c r="L63" s="300" t="s">
        <v>1720</v>
      </c>
      <c r="M63" s="302">
        <f>F63*G63</f>
        <v>21.4</v>
      </c>
      <c r="N63" s="291" t="str">
        <f>P60</f>
        <v>m²</v>
      </c>
      <c r="O63" s="293"/>
      <c r="P63" s="283"/>
    </row>
    <row r="64" spans="2:16" s="176" customFormat="1" ht="18" customHeight="1" thickBot="1" x14ac:dyDescent="0.35">
      <c r="B64" s="303"/>
      <c r="C64" s="304"/>
      <c r="D64" s="304"/>
      <c r="E64" s="304"/>
      <c r="F64" s="304"/>
      <c r="G64" s="304"/>
      <c r="H64" s="302"/>
      <c r="I64" s="302"/>
      <c r="J64" s="302"/>
      <c r="K64" s="281"/>
      <c r="L64" s="281"/>
      <c r="M64" s="302"/>
      <c r="N64" s="281"/>
      <c r="O64" s="293"/>
      <c r="P64" s="283"/>
    </row>
    <row r="65" spans="2:16" s="187" customFormat="1" ht="19.5" thickBot="1" x14ac:dyDescent="0.25">
      <c r="B65" s="286" t="s">
        <v>1754</v>
      </c>
      <c r="C65" s="188" t="s">
        <v>93</v>
      </c>
      <c r="D65" s="188"/>
      <c r="E65" s="189"/>
      <c r="F65" s="189"/>
      <c r="G65" s="189"/>
      <c r="H65" s="189"/>
      <c r="I65" s="189"/>
      <c r="J65" s="189"/>
      <c r="K65" s="189"/>
      <c r="L65" s="189"/>
      <c r="M65" s="190"/>
      <c r="N65" s="189"/>
      <c r="O65" s="189"/>
      <c r="P65" s="287"/>
    </row>
    <row r="66" spans="2:16" s="187" customFormat="1" ht="19.5" thickBot="1" x14ac:dyDescent="0.25">
      <c r="B66" s="288"/>
      <c r="C66" s="289"/>
      <c r="D66" s="289"/>
      <c r="E66" s="289"/>
      <c r="F66" s="289"/>
      <c r="G66" s="289"/>
      <c r="H66" s="290"/>
      <c r="I66" s="289"/>
      <c r="J66" s="289"/>
      <c r="K66" s="291"/>
      <c r="L66" s="291"/>
      <c r="M66" s="292"/>
      <c r="N66" s="293"/>
      <c r="O66" s="293"/>
      <c r="P66" s="294"/>
    </row>
    <row r="67" spans="2:16" s="187" customFormat="1" ht="19.5" thickBot="1" x14ac:dyDescent="0.25">
      <c r="B67" s="295" t="s">
        <v>1755</v>
      </c>
      <c r="C67" s="191" t="s">
        <v>1756</v>
      </c>
      <c r="D67" s="191"/>
      <c r="E67" s="192"/>
      <c r="F67" s="192"/>
      <c r="G67" s="192"/>
      <c r="H67" s="193"/>
      <c r="I67" s="192"/>
      <c r="J67" s="192"/>
      <c r="K67" s="194"/>
      <c r="L67" s="194"/>
      <c r="M67" s="195"/>
      <c r="N67" s="196"/>
      <c r="O67" s="196">
        <f>SUM(M70:M70)</f>
        <v>0.54179999999999995</v>
      </c>
      <c r="P67" s="296" t="s">
        <v>97</v>
      </c>
    </row>
    <row r="68" spans="2:16" s="187" customFormat="1" x14ac:dyDescent="0.2">
      <c r="B68" s="288"/>
      <c r="C68" s="289"/>
      <c r="D68" s="289"/>
      <c r="E68" s="289"/>
      <c r="F68" s="289"/>
      <c r="G68" s="289"/>
      <c r="H68" s="290"/>
      <c r="I68" s="289"/>
      <c r="J68" s="289"/>
      <c r="K68" s="291"/>
      <c r="L68" s="291"/>
      <c r="M68" s="292"/>
      <c r="N68" s="293"/>
      <c r="O68" s="293"/>
      <c r="P68" s="294"/>
    </row>
    <row r="69" spans="2:16" x14ac:dyDescent="0.3">
      <c r="B69" s="280"/>
      <c r="C69" s="297" t="s">
        <v>1716</v>
      </c>
      <c r="D69" s="297"/>
      <c r="E69" s="297" t="s">
        <v>2</v>
      </c>
      <c r="F69" s="297" t="s">
        <v>1741</v>
      </c>
      <c r="G69" s="297" t="s">
        <v>1757</v>
      </c>
      <c r="H69" s="297" t="s">
        <v>1742</v>
      </c>
      <c r="I69" s="297"/>
      <c r="J69" s="297"/>
      <c r="K69" s="297"/>
      <c r="L69" s="297"/>
      <c r="M69" s="298" t="s">
        <v>3</v>
      </c>
      <c r="N69" s="299" t="s">
        <v>1717</v>
      </c>
      <c r="O69" s="293"/>
      <c r="P69" s="283"/>
    </row>
    <row r="70" spans="2:16" x14ac:dyDescent="0.3">
      <c r="B70" s="280"/>
      <c r="C70" s="300" t="s">
        <v>1718</v>
      </c>
      <c r="D70" s="300"/>
      <c r="E70" s="300" t="s">
        <v>1758</v>
      </c>
      <c r="F70" s="300">
        <v>10.7</v>
      </c>
      <c r="G70" s="306">
        <v>0.4</v>
      </c>
      <c r="H70" s="300">
        <v>0.15</v>
      </c>
      <c r="I70" s="301"/>
      <c r="J70" s="301"/>
      <c r="K70" s="300"/>
      <c r="L70" s="300" t="s">
        <v>1720</v>
      </c>
      <c r="M70" s="302">
        <f>G75</f>
        <v>0.54179999999999995</v>
      </c>
      <c r="N70" s="291" t="str">
        <f>P67</f>
        <v>m³</v>
      </c>
      <c r="O70" s="293"/>
      <c r="P70" s="283"/>
    </row>
    <row r="71" spans="2:16" x14ac:dyDescent="0.3">
      <c r="B71" s="280"/>
      <c r="C71" s="300"/>
      <c r="D71" s="300"/>
      <c r="E71" s="300"/>
      <c r="F71" s="300"/>
      <c r="G71" s="306"/>
      <c r="H71" s="300"/>
      <c r="I71" s="301"/>
      <c r="J71" s="301"/>
      <c r="K71" s="300"/>
      <c r="L71" s="300"/>
      <c r="M71" s="302"/>
      <c r="N71" s="291"/>
      <c r="O71" s="293"/>
      <c r="P71" s="283"/>
    </row>
    <row r="72" spans="2:16" x14ac:dyDescent="0.3">
      <c r="B72" s="280"/>
      <c r="C72" s="300" t="s">
        <v>1759</v>
      </c>
      <c r="D72" s="300"/>
      <c r="E72" s="297"/>
      <c r="F72" s="300"/>
      <c r="G72" s="306"/>
      <c r="H72" s="300"/>
      <c r="I72" s="301"/>
      <c r="J72" s="301"/>
      <c r="K72" s="300"/>
      <c r="L72" s="300"/>
      <c r="M72" s="302"/>
      <c r="N72" s="291"/>
      <c r="O72" s="293"/>
      <c r="P72" s="283"/>
    </row>
    <row r="73" spans="2:16" x14ac:dyDescent="0.3">
      <c r="B73" s="280"/>
      <c r="C73" s="300"/>
      <c r="D73" s="300"/>
      <c r="E73" s="300"/>
      <c r="F73" s="297" t="s">
        <v>1760</v>
      </c>
      <c r="G73" s="302">
        <v>1.67</v>
      </c>
      <c r="H73" s="310" t="s">
        <v>1731</v>
      </c>
      <c r="I73" s="301"/>
      <c r="J73" s="301"/>
      <c r="K73" s="300"/>
      <c r="L73" s="300"/>
      <c r="M73" s="302"/>
      <c r="N73" s="291"/>
      <c r="O73" s="293"/>
      <c r="P73" s="283"/>
    </row>
    <row r="74" spans="2:16" x14ac:dyDescent="0.3">
      <c r="B74" s="280"/>
      <c r="C74" s="300"/>
      <c r="D74" s="300"/>
      <c r="E74" s="300"/>
      <c r="F74" s="308" t="s">
        <v>1761</v>
      </c>
      <c r="G74" s="306">
        <f>F70-G73</f>
        <v>9.0299999999999994</v>
      </c>
      <c r="H74" s="310" t="s">
        <v>1731</v>
      </c>
      <c r="I74" s="301"/>
      <c r="J74" s="301"/>
      <c r="K74" s="300"/>
      <c r="L74" s="300"/>
      <c r="M74" s="302"/>
      <c r="N74" s="291"/>
      <c r="O74" s="293"/>
      <c r="P74" s="283"/>
    </row>
    <row r="75" spans="2:16" x14ac:dyDescent="0.3">
      <c r="B75" s="280"/>
      <c r="C75" s="300"/>
      <c r="D75" s="300"/>
      <c r="E75" s="300"/>
      <c r="F75" s="297" t="s">
        <v>1762</v>
      </c>
      <c r="G75" s="302">
        <f>G74*G70*H70</f>
        <v>0.54179999999999995</v>
      </c>
      <c r="H75" s="310" t="s">
        <v>97</v>
      </c>
      <c r="I75" s="301"/>
      <c r="J75" s="301"/>
      <c r="K75" s="300"/>
      <c r="L75" s="300"/>
      <c r="M75" s="302"/>
      <c r="N75" s="291"/>
      <c r="O75" s="293"/>
      <c r="P75" s="283"/>
    </row>
    <row r="76" spans="2:16" ht="19.5" thickBot="1" x14ac:dyDescent="0.35">
      <c r="B76" s="280"/>
      <c r="C76" s="300"/>
      <c r="D76" s="300"/>
      <c r="E76" s="300"/>
      <c r="F76" s="300"/>
      <c r="G76" s="306"/>
      <c r="H76" s="300"/>
      <c r="I76" s="301"/>
      <c r="J76" s="301"/>
      <c r="K76" s="300"/>
      <c r="L76" s="300"/>
      <c r="M76" s="302"/>
      <c r="N76" s="291"/>
      <c r="O76" s="293"/>
      <c r="P76" s="283"/>
    </row>
    <row r="77" spans="2:16" s="187" customFormat="1" ht="19.5" thickBot="1" x14ac:dyDescent="0.25">
      <c r="B77" s="295" t="s">
        <v>1763</v>
      </c>
      <c r="C77" s="191" t="s">
        <v>1764</v>
      </c>
      <c r="D77" s="191"/>
      <c r="E77" s="192"/>
      <c r="F77" s="192"/>
      <c r="G77" s="192"/>
      <c r="H77" s="193"/>
      <c r="I77" s="192"/>
      <c r="J77" s="192"/>
      <c r="K77" s="194"/>
      <c r="L77" s="194"/>
      <c r="M77" s="195"/>
      <c r="N77" s="196"/>
      <c r="O77" s="197">
        <f>SUM(M80:M80)</f>
        <v>6.7500000000000004E-2</v>
      </c>
      <c r="P77" s="296" t="s">
        <v>97</v>
      </c>
    </row>
    <row r="78" spans="2:16" s="187" customFormat="1" x14ac:dyDescent="0.2">
      <c r="B78" s="288"/>
      <c r="C78" s="289"/>
      <c r="D78" s="289"/>
      <c r="E78" s="289"/>
      <c r="F78" s="289"/>
      <c r="G78" s="289"/>
      <c r="H78" s="290"/>
      <c r="I78" s="289"/>
      <c r="J78" s="289"/>
      <c r="K78" s="291"/>
      <c r="L78" s="291"/>
      <c r="M78" s="292"/>
      <c r="N78" s="293"/>
      <c r="O78" s="293"/>
      <c r="P78" s="294"/>
    </row>
    <row r="79" spans="2:16" x14ac:dyDescent="0.3">
      <c r="B79" s="280"/>
      <c r="C79" s="297" t="s">
        <v>1716</v>
      </c>
      <c r="D79" s="297"/>
      <c r="E79" s="297" t="s">
        <v>2</v>
      </c>
      <c r="F79" s="297" t="s">
        <v>1765</v>
      </c>
      <c r="G79" s="297" t="s">
        <v>1757</v>
      </c>
      <c r="H79" s="297" t="s">
        <v>1766</v>
      </c>
      <c r="I79" s="297"/>
      <c r="J79" s="297"/>
      <c r="K79" s="297"/>
      <c r="L79" s="297"/>
      <c r="M79" s="298" t="s">
        <v>3</v>
      </c>
      <c r="N79" s="299" t="s">
        <v>1717</v>
      </c>
      <c r="O79" s="293"/>
      <c r="P79" s="283"/>
    </row>
    <row r="80" spans="2:16" x14ac:dyDescent="0.3">
      <c r="B80" s="280"/>
      <c r="C80" s="300" t="s">
        <v>1718</v>
      </c>
      <c r="D80" s="300"/>
      <c r="E80" s="300" t="s">
        <v>1767</v>
      </c>
      <c r="F80" s="300" t="s">
        <v>1768</v>
      </c>
      <c r="G80" s="306">
        <v>3</v>
      </c>
      <c r="H80" s="300">
        <f>0.15*0.15*G80</f>
        <v>6.7500000000000004E-2</v>
      </c>
      <c r="I80" s="301"/>
      <c r="J80" s="301"/>
      <c r="K80" s="300"/>
      <c r="L80" s="300" t="s">
        <v>1720</v>
      </c>
      <c r="M80" s="302">
        <f>H80</f>
        <v>6.7500000000000004E-2</v>
      </c>
      <c r="N80" s="291" t="str">
        <f>P77</f>
        <v>m³</v>
      </c>
      <c r="O80" s="293"/>
      <c r="P80" s="283"/>
    </row>
    <row r="81" spans="2:16" s="176" customFormat="1" ht="18" customHeight="1" x14ac:dyDescent="0.3">
      <c r="B81" s="303"/>
      <c r="C81" s="304"/>
      <c r="D81" s="304"/>
      <c r="E81" s="304"/>
      <c r="F81" s="304"/>
      <c r="G81" s="304"/>
      <c r="H81" s="302"/>
      <c r="I81" s="302"/>
      <c r="J81" s="302"/>
      <c r="K81" s="281"/>
      <c r="L81" s="281"/>
      <c r="M81" s="302"/>
      <c r="N81" s="281"/>
      <c r="O81" s="293"/>
      <c r="P81" s="283"/>
    </row>
    <row r="82" spans="2:16" x14ac:dyDescent="0.3">
      <c r="B82" s="303"/>
      <c r="C82" s="300" t="s">
        <v>1769</v>
      </c>
      <c r="D82" s="304"/>
      <c r="E82" s="304"/>
      <c r="F82" s="304"/>
      <c r="G82" s="304"/>
      <c r="H82" s="302"/>
      <c r="I82" s="302"/>
      <c r="J82" s="302"/>
      <c r="K82" s="281"/>
      <c r="L82" s="281"/>
      <c r="M82" s="302"/>
      <c r="N82" s="281"/>
      <c r="O82" s="293"/>
      <c r="P82" s="283"/>
    </row>
    <row r="83" spans="2:16" ht="19.5" thickBot="1" x14ac:dyDescent="0.35">
      <c r="B83" s="303"/>
      <c r="C83" s="304"/>
      <c r="D83" s="304"/>
      <c r="E83" s="304"/>
      <c r="F83" s="304"/>
      <c r="G83" s="304"/>
      <c r="H83" s="302"/>
      <c r="I83" s="302"/>
      <c r="J83" s="302"/>
      <c r="K83" s="281"/>
      <c r="L83" s="281"/>
      <c r="M83" s="302"/>
      <c r="N83" s="281"/>
      <c r="O83" s="293"/>
      <c r="P83" s="283"/>
    </row>
    <row r="84" spans="2:16" s="187" customFormat="1" ht="19.5" thickBot="1" x14ac:dyDescent="0.25">
      <c r="B84" s="286" t="s">
        <v>1770</v>
      </c>
      <c r="C84" s="188" t="s">
        <v>102</v>
      </c>
      <c r="D84" s="188"/>
      <c r="E84" s="189"/>
      <c r="F84" s="189"/>
      <c r="G84" s="189"/>
      <c r="H84" s="189"/>
      <c r="I84" s="189"/>
      <c r="J84" s="189"/>
      <c r="K84" s="189"/>
      <c r="L84" s="189"/>
      <c r="M84" s="190"/>
      <c r="N84" s="189"/>
      <c r="O84" s="189"/>
      <c r="P84" s="287"/>
    </row>
    <row r="85" spans="2:16" s="187" customFormat="1" ht="19.5" thickBot="1" x14ac:dyDescent="0.25">
      <c r="B85" s="288"/>
      <c r="C85" s="289"/>
      <c r="D85" s="289"/>
      <c r="E85" s="289"/>
      <c r="F85" s="289"/>
      <c r="G85" s="289"/>
      <c r="H85" s="290"/>
      <c r="I85" s="289"/>
      <c r="J85" s="289"/>
      <c r="K85" s="291"/>
      <c r="L85" s="291"/>
      <c r="M85" s="292"/>
      <c r="N85" s="293"/>
      <c r="O85" s="293"/>
      <c r="P85" s="294"/>
    </row>
    <row r="86" spans="2:16" s="187" customFormat="1" ht="19.5" thickBot="1" x14ac:dyDescent="0.25">
      <c r="B86" s="286" t="s">
        <v>1771</v>
      </c>
      <c r="C86" s="188" t="s">
        <v>104</v>
      </c>
      <c r="D86" s="188"/>
      <c r="E86" s="189"/>
      <c r="F86" s="189"/>
      <c r="G86" s="189"/>
      <c r="H86" s="189"/>
      <c r="I86" s="189"/>
      <c r="J86" s="189"/>
      <c r="K86" s="189"/>
      <c r="L86" s="189"/>
      <c r="M86" s="190"/>
      <c r="N86" s="189"/>
      <c r="O86" s="189"/>
      <c r="P86" s="287"/>
    </row>
    <row r="87" spans="2:16" s="187" customFormat="1" ht="19.5" thickBot="1" x14ac:dyDescent="0.25">
      <c r="B87" s="288"/>
      <c r="C87" s="289"/>
      <c r="D87" s="289"/>
      <c r="E87" s="289"/>
      <c r="F87" s="289"/>
      <c r="G87" s="289"/>
      <c r="H87" s="290"/>
      <c r="I87" s="289"/>
      <c r="J87" s="289"/>
      <c r="K87" s="291"/>
      <c r="L87" s="291"/>
      <c r="M87" s="292"/>
      <c r="N87" s="293"/>
      <c r="O87" s="293"/>
      <c r="P87" s="294"/>
    </row>
    <row r="88" spans="2:16" s="187" customFormat="1" ht="19.5" thickBot="1" x14ac:dyDescent="0.25">
      <c r="B88" s="295" t="s">
        <v>1772</v>
      </c>
      <c r="C88" s="191" t="s">
        <v>1773</v>
      </c>
      <c r="D88" s="191"/>
      <c r="E88" s="192"/>
      <c r="F88" s="192"/>
      <c r="G88" s="192"/>
      <c r="H88" s="193"/>
      <c r="I88" s="192"/>
      <c r="J88" s="192"/>
      <c r="K88" s="194"/>
      <c r="L88" s="194"/>
      <c r="M88" s="195"/>
      <c r="N88" s="196"/>
      <c r="O88" s="196">
        <f>SUM(M91:M91)</f>
        <v>19.794999999999998</v>
      </c>
      <c r="P88" s="296" t="s">
        <v>74</v>
      </c>
    </row>
    <row r="89" spans="2:16" s="187" customFormat="1" x14ac:dyDescent="0.2">
      <c r="B89" s="288"/>
      <c r="C89" s="289"/>
      <c r="D89" s="289"/>
      <c r="E89" s="289"/>
      <c r="F89" s="289"/>
      <c r="G89" s="289"/>
      <c r="H89" s="290"/>
      <c r="I89" s="289"/>
      <c r="J89" s="289"/>
      <c r="K89" s="291"/>
      <c r="L89" s="291"/>
      <c r="M89" s="292"/>
      <c r="N89" s="293"/>
      <c r="O89" s="293"/>
      <c r="P89" s="294"/>
    </row>
    <row r="90" spans="2:16" x14ac:dyDescent="0.3">
      <c r="B90" s="280"/>
      <c r="C90" s="297" t="s">
        <v>1716</v>
      </c>
      <c r="D90" s="297"/>
      <c r="E90" s="297" t="s">
        <v>2</v>
      </c>
      <c r="F90" s="297" t="s">
        <v>1730</v>
      </c>
      <c r="G90" s="297" t="s">
        <v>1733</v>
      </c>
      <c r="H90" s="309"/>
      <c r="I90" s="297"/>
      <c r="J90" s="297"/>
      <c r="K90" s="297"/>
      <c r="L90" s="297"/>
      <c r="M90" s="298" t="s">
        <v>3</v>
      </c>
      <c r="N90" s="299" t="s">
        <v>1717</v>
      </c>
      <c r="O90" s="293"/>
      <c r="P90" s="283"/>
    </row>
    <row r="91" spans="2:16" x14ac:dyDescent="0.3">
      <c r="B91" s="280"/>
      <c r="C91" s="300" t="s">
        <v>1718</v>
      </c>
      <c r="D91" s="300"/>
      <c r="E91" s="300" t="s">
        <v>1774</v>
      </c>
      <c r="F91" s="300">
        <v>10.7</v>
      </c>
      <c r="G91" s="302">
        <v>1.85</v>
      </c>
      <c r="H91" s="300"/>
      <c r="I91" s="301"/>
      <c r="J91" s="301"/>
      <c r="K91" s="300"/>
      <c r="L91" s="300" t="s">
        <v>1720</v>
      </c>
      <c r="M91" s="302">
        <f>F91*G91</f>
        <v>19.794999999999998</v>
      </c>
      <c r="N91" s="291" t="str">
        <f>P88</f>
        <v>m²</v>
      </c>
      <c r="O91" s="293"/>
      <c r="P91" s="283"/>
    </row>
    <row r="92" spans="2:16" x14ac:dyDescent="0.3">
      <c r="B92" s="280"/>
      <c r="C92" s="300"/>
      <c r="D92" s="300"/>
      <c r="E92" s="300"/>
      <c r="F92" s="300"/>
      <c r="G92" s="306"/>
      <c r="H92" s="300"/>
      <c r="I92" s="301"/>
      <c r="J92" s="301"/>
      <c r="K92" s="300"/>
      <c r="L92" s="300"/>
      <c r="M92" s="302"/>
      <c r="N92" s="291"/>
      <c r="O92" s="293"/>
      <c r="P92" s="283"/>
    </row>
    <row r="93" spans="2:16" x14ac:dyDescent="0.3">
      <c r="B93" s="311" t="s">
        <v>1775</v>
      </c>
      <c r="C93" s="312"/>
      <c r="D93" s="300"/>
      <c r="E93" s="297"/>
      <c r="F93" s="300"/>
      <c r="G93" s="306"/>
      <c r="H93" s="300"/>
      <c r="I93" s="301"/>
      <c r="J93" s="301"/>
      <c r="K93" s="300"/>
      <c r="L93" s="300"/>
      <c r="M93" s="302"/>
      <c r="N93" s="291"/>
      <c r="O93" s="293"/>
      <c r="P93" s="283"/>
    </row>
    <row r="94" spans="2:16" ht="19.5" thickBot="1" x14ac:dyDescent="0.35">
      <c r="B94" s="303"/>
      <c r="C94" s="304"/>
      <c r="D94" s="304"/>
      <c r="E94" s="304"/>
      <c r="F94" s="304"/>
      <c r="G94" s="304"/>
      <c r="H94" s="302"/>
      <c r="I94" s="302"/>
      <c r="J94" s="302"/>
      <c r="K94" s="281"/>
      <c r="L94" s="281"/>
      <c r="M94" s="302"/>
      <c r="N94" s="281"/>
      <c r="O94" s="293"/>
      <c r="P94" s="283"/>
    </row>
    <row r="95" spans="2:16" s="187" customFormat="1" ht="19.5" thickBot="1" x14ac:dyDescent="0.25">
      <c r="B95" s="286" t="s">
        <v>1776</v>
      </c>
      <c r="C95" s="188" t="s">
        <v>109</v>
      </c>
      <c r="D95" s="188"/>
      <c r="E95" s="189"/>
      <c r="F95" s="189"/>
      <c r="G95" s="189"/>
      <c r="H95" s="189"/>
      <c r="I95" s="189"/>
      <c r="J95" s="189"/>
      <c r="K95" s="189"/>
      <c r="L95" s="189"/>
      <c r="M95" s="190"/>
      <c r="N95" s="189"/>
      <c r="O95" s="189"/>
      <c r="P95" s="287"/>
    </row>
    <row r="96" spans="2:16" s="187" customFormat="1" ht="19.5" thickBot="1" x14ac:dyDescent="0.25">
      <c r="B96" s="288"/>
      <c r="C96" s="289"/>
      <c r="D96" s="289"/>
      <c r="E96" s="289"/>
      <c r="F96" s="289"/>
      <c r="G96" s="289"/>
      <c r="H96" s="290"/>
      <c r="I96" s="289"/>
      <c r="J96" s="289"/>
      <c r="K96" s="291"/>
      <c r="L96" s="291"/>
      <c r="M96" s="292"/>
      <c r="N96" s="293"/>
      <c r="O96" s="293"/>
      <c r="P96" s="294"/>
    </row>
    <row r="97" spans="2:16" s="187" customFormat="1" ht="19.5" thickBot="1" x14ac:dyDescent="0.25">
      <c r="B97" s="295" t="s">
        <v>1777</v>
      </c>
      <c r="C97" s="191" t="s">
        <v>1773</v>
      </c>
      <c r="D97" s="191"/>
      <c r="E97" s="192"/>
      <c r="F97" s="192"/>
      <c r="G97" s="192"/>
      <c r="H97" s="193"/>
      <c r="I97" s="192"/>
      <c r="J97" s="192"/>
      <c r="K97" s="194"/>
      <c r="L97" s="194"/>
      <c r="M97" s="195"/>
      <c r="N97" s="196"/>
      <c r="O97" s="196">
        <f>SUM(M100:M100)</f>
        <v>17.12</v>
      </c>
      <c r="P97" s="296" t="s">
        <v>74</v>
      </c>
    </row>
    <row r="98" spans="2:16" s="187" customFormat="1" x14ac:dyDescent="0.2">
      <c r="B98" s="288"/>
      <c r="C98" s="289"/>
      <c r="D98" s="289"/>
      <c r="E98" s="289"/>
      <c r="F98" s="289"/>
      <c r="G98" s="289"/>
      <c r="H98" s="290"/>
      <c r="I98" s="289"/>
      <c r="J98" s="289"/>
      <c r="K98" s="291"/>
      <c r="L98" s="291"/>
      <c r="M98" s="292"/>
      <c r="N98" s="293"/>
      <c r="O98" s="293"/>
      <c r="P98" s="294"/>
    </row>
    <row r="99" spans="2:16" x14ac:dyDescent="0.3">
      <c r="B99" s="280"/>
      <c r="C99" s="297" t="s">
        <v>1716</v>
      </c>
      <c r="D99" s="297"/>
      <c r="E99" s="297" t="s">
        <v>2</v>
      </c>
      <c r="F99" s="297" t="s">
        <v>1730</v>
      </c>
      <c r="G99" s="297" t="s">
        <v>1735</v>
      </c>
      <c r="H99" s="309"/>
      <c r="I99" s="297"/>
      <c r="J99" s="297"/>
      <c r="K99" s="297"/>
      <c r="L99" s="297"/>
      <c r="M99" s="298" t="s">
        <v>3</v>
      </c>
      <c r="N99" s="299" t="s">
        <v>1717</v>
      </c>
      <c r="O99" s="293"/>
      <c r="P99" s="283"/>
    </row>
    <row r="100" spans="2:16" x14ac:dyDescent="0.3">
      <c r="B100" s="280"/>
      <c r="C100" s="300" t="s">
        <v>1718</v>
      </c>
      <c r="D100" s="300"/>
      <c r="E100" s="300" t="s">
        <v>1778</v>
      </c>
      <c r="F100" s="300">
        <v>10.7</v>
      </c>
      <c r="G100" s="302">
        <v>1.6</v>
      </c>
      <c r="H100" s="300"/>
      <c r="I100" s="301"/>
      <c r="J100" s="301"/>
      <c r="K100" s="300"/>
      <c r="L100" s="300" t="s">
        <v>1720</v>
      </c>
      <c r="M100" s="302">
        <f>F100*G100</f>
        <v>17.12</v>
      </c>
      <c r="N100" s="291" t="str">
        <f>P97</f>
        <v>m²</v>
      </c>
      <c r="O100" s="293"/>
      <c r="P100" s="283"/>
    </row>
    <row r="101" spans="2:16" x14ac:dyDescent="0.3">
      <c r="B101" s="280"/>
      <c r="C101" s="300"/>
      <c r="D101" s="300"/>
      <c r="E101" s="300"/>
      <c r="F101" s="300"/>
      <c r="G101" s="306"/>
      <c r="H101" s="300"/>
      <c r="I101" s="301"/>
      <c r="J101" s="301"/>
      <c r="K101" s="300"/>
      <c r="L101" s="300"/>
      <c r="M101" s="302"/>
      <c r="N101" s="291"/>
      <c r="O101" s="293"/>
      <c r="P101" s="283"/>
    </row>
    <row r="102" spans="2:16" x14ac:dyDescent="0.3">
      <c r="B102" s="311" t="s">
        <v>1779</v>
      </c>
      <c r="C102" s="312"/>
      <c r="D102" s="300"/>
      <c r="E102" s="297"/>
      <c r="F102" s="300"/>
      <c r="G102" s="306"/>
      <c r="H102" s="300"/>
      <c r="I102" s="301"/>
      <c r="J102" s="301"/>
      <c r="K102" s="300"/>
      <c r="L102" s="300"/>
      <c r="M102" s="302"/>
      <c r="N102" s="291"/>
      <c r="O102" s="293"/>
      <c r="P102" s="283"/>
    </row>
    <row r="103" spans="2:16" ht="19.5" thickBot="1" x14ac:dyDescent="0.35">
      <c r="B103" s="303"/>
      <c r="C103" s="304"/>
      <c r="D103" s="304"/>
      <c r="E103" s="304"/>
      <c r="F103" s="304"/>
      <c r="G103" s="304"/>
      <c r="H103" s="302"/>
      <c r="I103" s="302"/>
      <c r="J103" s="302"/>
      <c r="K103" s="281"/>
      <c r="L103" s="281"/>
      <c r="M103" s="302"/>
      <c r="N103" s="281"/>
      <c r="O103" s="293"/>
      <c r="P103" s="283"/>
    </row>
    <row r="104" spans="2:16" s="187" customFormat="1" ht="19.5" thickBot="1" x14ac:dyDescent="0.25">
      <c r="B104" s="286" t="s">
        <v>1780</v>
      </c>
      <c r="C104" s="188" t="s">
        <v>112</v>
      </c>
      <c r="D104" s="188"/>
      <c r="E104" s="189"/>
      <c r="F104" s="189"/>
      <c r="G104" s="189"/>
      <c r="H104" s="189"/>
      <c r="I104" s="189"/>
      <c r="J104" s="189"/>
      <c r="K104" s="189"/>
      <c r="L104" s="189"/>
      <c r="M104" s="190"/>
      <c r="N104" s="189"/>
      <c r="O104" s="189"/>
      <c r="P104" s="287"/>
    </row>
    <row r="105" spans="2:16" s="187" customFormat="1" ht="19.5" thickBot="1" x14ac:dyDescent="0.25">
      <c r="B105" s="288"/>
      <c r="C105" s="289"/>
      <c r="D105" s="289"/>
      <c r="E105" s="289"/>
      <c r="F105" s="289"/>
      <c r="G105" s="289"/>
      <c r="H105" s="290"/>
      <c r="I105" s="289"/>
      <c r="J105" s="289"/>
      <c r="K105" s="291"/>
      <c r="L105" s="291"/>
      <c r="M105" s="292"/>
      <c r="N105" s="293"/>
      <c r="O105" s="293"/>
      <c r="P105" s="294"/>
    </row>
    <row r="106" spans="2:16" s="187" customFormat="1" ht="21.75" customHeight="1" thickBot="1" x14ac:dyDescent="0.25">
      <c r="B106" s="295" t="s">
        <v>1781</v>
      </c>
      <c r="C106" s="191" t="s">
        <v>1782</v>
      </c>
      <c r="D106" s="191"/>
      <c r="E106" s="192"/>
      <c r="F106" s="192"/>
      <c r="G106" s="192"/>
      <c r="H106" s="193"/>
      <c r="I106" s="192"/>
      <c r="J106" s="192"/>
      <c r="K106" s="194"/>
      <c r="L106" s="194"/>
      <c r="M106" s="195"/>
      <c r="N106" s="196"/>
      <c r="O106" s="196">
        <f>SUM(M109:M109)</f>
        <v>3</v>
      </c>
      <c r="P106" s="296" t="s">
        <v>1783</v>
      </c>
    </row>
    <row r="107" spans="2:16" s="187" customFormat="1" ht="21.75" customHeight="1" x14ac:dyDescent="0.2">
      <c r="B107" s="288"/>
      <c r="C107" s="289"/>
      <c r="D107" s="289"/>
      <c r="E107" s="289"/>
      <c r="F107" s="289"/>
      <c r="G107" s="289"/>
      <c r="H107" s="290"/>
      <c r="I107" s="289"/>
      <c r="J107" s="289"/>
      <c r="K107" s="291"/>
      <c r="L107" s="291"/>
      <c r="M107" s="292"/>
      <c r="N107" s="293"/>
      <c r="O107" s="293"/>
      <c r="P107" s="294"/>
    </row>
    <row r="108" spans="2:16" ht="21.75" customHeight="1" x14ac:dyDescent="0.3">
      <c r="B108" s="280"/>
      <c r="C108" s="297" t="s">
        <v>1716</v>
      </c>
      <c r="D108" s="297"/>
      <c r="E108" s="297" t="s">
        <v>2</v>
      </c>
      <c r="F108" s="297" t="s">
        <v>1555</v>
      </c>
      <c r="G108" s="297"/>
      <c r="H108" s="309"/>
      <c r="I108" s="297"/>
      <c r="J108" s="297"/>
      <c r="K108" s="297"/>
      <c r="L108" s="297"/>
      <c r="M108" s="298" t="s">
        <v>3</v>
      </c>
      <c r="N108" s="299" t="s">
        <v>1717</v>
      </c>
      <c r="O108" s="293"/>
      <c r="P108" s="283"/>
    </row>
    <row r="109" spans="2:16" ht="21.75" customHeight="1" x14ac:dyDescent="0.3">
      <c r="B109" s="280"/>
      <c r="C109" s="300" t="s">
        <v>1718</v>
      </c>
      <c r="D109" s="300"/>
      <c r="E109" s="300" t="s">
        <v>1784</v>
      </c>
      <c r="F109" s="302">
        <v>3</v>
      </c>
      <c r="G109" s="302"/>
      <c r="H109" s="300"/>
      <c r="I109" s="301"/>
      <c r="J109" s="301"/>
      <c r="K109" s="300"/>
      <c r="L109" s="300" t="s">
        <v>1720</v>
      </c>
      <c r="M109" s="302">
        <f>F109</f>
        <v>3</v>
      </c>
      <c r="N109" s="291" t="str">
        <f>P106</f>
        <v>und</v>
      </c>
      <c r="O109" s="293"/>
      <c r="P109" s="283"/>
    </row>
    <row r="110" spans="2:16" ht="21.75" customHeight="1" x14ac:dyDescent="0.3">
      <c r="B110" s="280"/>
      <c r="C110" s="300" t="s">
        <v>1785</v>
      </c>
      <c r="D110" s="300"/>
      <c r="E110" s="313"/>
      <c r="F110" s="300"/>
      <c r="G110" s="306"/>
      <c r="H110" s="300"/>
      <c r="I110" s="301"/>
      <c r="J110" s="301"/>
      <c r="K110" s="300"/>
      <c r="L110" s="300"/>
      <c r="M110" s="302"/>
      <c r="N110" s="291"/>
      <c r="O110" s="293"/>
      <c r="P110" s="283"/>
    </row>
    <row r="111" spans="2:16" ht="19.5" thickBot="1" x14ac:dyDescent="0.35">
      <c r="B111" s="314"/>
      <c r="C111" s="312"/>
      <c r="D111" s="300"/>
      <c r="E111" s="297"/>
      <c r="F111" s="300"/>
      <c r="G111" s="306"/>
      <c r="H111" s="300"/>
      <c r="I111" s="301"/>
      <c r="J111" s="301"/>
      <c r="K111" s="300"/>
      <c r="L111" s="300"/>
      <c r="M111" s="302"/>
      <c r="N111" s="291"/>
      <c r="O111" s="293"/>
      <c r="P111" s="283"/>
    </row>
    <row r="112" spans="2:16" s="187" customFormat="1" ht="21.75" customHeight="1" thickBot="1" x14ac:dyDescent="0.25">
      <c r="B112" s="295" t="s">
        <v>1786</v>
      </c>
      <c r="C112" s="191" t="s">
        <v>1787</v>
      </c>
      <c r="D112" s="191"/>
      <c r="E112" s="192"/>
      <c r="F112" s="192"/>
      <c r="G112" s="192"/>
      <c r="H112" s="193"/>
      <c r="I112" s="192"/>
      <c r="J112" s="192"/>
      <c r="K112" s="194"/>
      <c r="L112" s="194"/>
      <c r="M112" s="195"/>
      <c r="N112" s="196"/>
      <c r="O112" s="196">
        <f>SUM(M115:M115)</f>
        <v>1</v>
      </c>
      <c r="P112" s="296" t="s">
        <v>1783</v>
      </c>
    </row>
    <row r="113" spans="2:16" s="187" customFormat="1" ht="21.75" customHeight="1" x14ac:dyDescent="0.2">
      <c r="B113" s="288"/>
      <c r="C113" s="289"/>
      <c r="D113" s="289"/>
      <c r="E113" s="289"/>
      <c r="F113" s="289"/>
      <c r="G113" s="289"/>
      <c r="H113" s="290"/>
      <c r="I113" s="289"/>
      <c r="J113" s="289"/>
      <c r="K113" s="291"/>
      <c r="L113" s="291"/>
      <c r="M113" s="292"/>
      <c r="N113" s="293"/>
      <c r="O113" s="293"/>
      <c r="P113" s="294"/>
    </row>
    <row r="114" spans="2:16" ht="21.75" customHeight="1" x14ac:dyDescent="0.3">
      <c r="B114" s="280"/>
      <c r="C114" s="297" t="s">
        <v>1716</v>
      </c>
      <c r="D114" s="297"/>
      <c r="E114" s="297" t="s">
        <v>2</v>
      </c>
      <c r="F114" s="297" t="s">
        <v>1555</v>
      </c>
      <c r="G114" s="297"/>
      <c r="H114" s="309"/>
      <c r="I114" s="297"/>
      <c r="J114" s="297"/>
      <c r="K114" s="297"/>
      <c r="L114" s="297"/>
      <c r="M114" s="298" t="s">
        <v>3</v>
      </c>
      <c r="N114" s="299" t="s">
        <v>1717</v>
      </c>
      <c r="O114" s="293"/>
      <c r="P114" s="283"/>
    </row>
    <row r="115" spans="2:16" ht="21.75" customHeight="1" x14ac:dyDescent="0.3">
      <c r="B115" s="280"/>
      <c r="C115" s="300" t="s">
        <v>1718</v>
      </c>
      <c r="D115" s="300"/>
      <c r="E115" s="300" t="s">
        <v>1788</v>
      </c>
      <c r="F115" s="302">
        <v>1</v>
      </c>
      <c r="G115" s="302"/>
      <c r="H115" s="300"/>
      <c r="I115" s="301"/>
      <c r="J115" s="301"/>
      <c r="K115" s="300"/>
      <c r="L115" s="300" t="s">
        <v>1720</v>
      </c>
      <c r="M115" s="302">
        <f>F115</f>
        <v>1</v>
      </c>
      <c r="N115" s="291" t="str">
        <f>P112</f>
        <v>und</v>
      </c>
      <c r="O115" s="293"/>
      <c r="P115" s="283"/>
    </row>
    <row r="116" spans="2:16" ht="21.75" customHeight="1" x14ac:dyDescent="0.3">
      <c r="B116" s="280"/>
      <c r="C116" s="300" t="s">
        <v>1789</v>
      </c>
      <c r="D116" s="300"/>
      <c r="E116" s="313"/>
      <c r="F116" s="300"/>
      <c r="G116" s="306"/>
      <c r="H116" s="300"/>
      <c r="I116" s="301"/>
      <c r="J116" s="301"/>
      <c r="K116" s="300"/>
      <c r="L116" s="300"/>
      <c r="M116" s="302"/>
      <c r="N116" s="291"/>
      <c r="O116" s="293"/>
      <c r="P116" s="283"/>
    </row>
    <row r="117" spans="2:16" ht="19.5" thickBot="1" x14ac:dyDescent="0.35">
      <c r="B117" s="303"/>
      <c r="C117" s="304"/>
      <c r="D117" s="304"/>
      <c r="E117" s="304"/>
      <c r="F117" s="304"/>
      <c r="G117" s="304"/>
      <c r="H117" s="302"/>
      <c r="I117" s="302"/>
      <c r="J117" s="302"/>
      <c r="K117" s="281"/>
      <c r="L117" s="281"/>
      <c r="M117" s="302"/>
      <c r="N117" s="281"/>
      <c r="O117" s="293"/>
      <c r="P117" s="283"/>
    </row>
    <row r="118" spans="2:16" s="187" customFormat="1" ht="21.75" customHeight="1" thickBot="1" x14ac:dyDescent="0.25">
      <c r="B118" s="295" t="s">
        <v>1790</v>
      </c>
      <c r="C118" s="191" t="s">
        <v>1791</v>
      </c>
      <c r="D118" s="191"/>
      <c r="E118" s="192"/>
      <c r="F118" s="192"/>
      <c r="G118" s="192"/>
      <c r="H118" s="193"/>
      <c r="I118" s="192"/>
      <c r="J118" s="192"/>
      <c r="K118" s="194"/>
      <c r="L118" s="194"/>
      <c r="M118" s="195"/>
      <c r="N118" s="196"/>
      <c r="O118" s="196">
        <f>SUM(M121:M121)</f>
        <v>16</v>
      </c>
      <c r="P118" s="296" t="s">
        <v>1731</v>
      </c>
    </row>
    <row r="119" spans="2:16" s="187" customFormat="1" ht="21.75" customHeight="1" x14ac:dyDescent="0.2">
      <c r="B119" s="288"/>
      <c r="C119" s="289"/>
      <c r="D119" s="289"/>
      <c r="E119" s="289"/>
      <c r="F119" s="289"/>
      <c r="G119" s="289"/>
      <c r="H119" s="290"/>
      <c r="I119" s="289"/>
      <c r="J119" s="289"/>
      <c r="K119" s="291"/>
      <c r="L119" s="291"/>
      <c r="M119" s="292"/>
      <c r="N119" s="293"/>
      <c r="O119" s="293"/>
      <c r="P119" s="294"/>
    </row>
    <row r="120" spans="2:16" ht="21.75" customHeight="1" x14ac:dyDescent="0.3">
      <c r="B120" s="280"/>
      <c r="C120" s="297" t="s">
        <v>1716</v>
      </c>
      <c r="D120" s="297"/>
      <c r="E120" s="297" t="s">
        <v>2</v>
      </c>
      <c r="F120" s="297" t="s">
        <v>1730</v>
      </c>
      <c r="G120" s="297" t="s">
        <v>1792</v>
      </c>
      <c r="H120" s="309"/>
      <c r="I120" s="297"/>
      <c r="J120" s="297"/>
      <c r="K120" s="297"/>
      <c r="L120" s="297"/>
      <c r="M120" s="298" t="s">
        <v>3</v>
      </c>
      <c r="N120" s="299" t="s">
        <v>1717</v>
      </c>
      <c r="O120" s="293"/>
      <c r="P120" s="283"/>
    </row>
    <row r="121" spans="2:16" ht="21.75" customHeight="1" x14ac:dyDescent="0.3">
      <c r="B121" s="280"/>
      <c r="C121" s="300" t="s">
        <v>1718</v>
      </c>
      <c r="D121" s="300"/>
      <c r="E121" s="300" t="s">
        <v>1793</v>
      </c>
      <c r="F121" s="302">
        <v>8</v>
      </c>
      <c r="G121" s="302">
        <v>2</v>
      </c>
      <c r="H121" s="300"/>
      <c r="I121" s="301"/>
      <c r="J121" s="301"/>
      <c r="K121" s="300"/>
      <c r="L121" s="300" t="s">
        <v>1720</v>
      </c>
      <c r="M121" s="302">
        <f>F121*G121</f>
        <v>16</v>
      </c>
      <c r="N121" s="291" t="str">
        <f>P118</f>
        <v>m</v>
      </c>
      <c r="O121" s="293"/>
      <c r="P121" s="283"/>
    </row>
    <row r="122" spans="2:16" ht="21.75" customHeight="1" x14ac:dyDescent="0.3">
      <c r="B122" s="280"/>
      <c r="C122" s="300" t="s">
        <v>1794</v>
      </c>
      <c r="D122" s="300"/>
      <c r="E122" s="313"/>
      <c r="F122" s="300"/>
      <c r="G122" s="306"/>
      <c r="H122" s="300"/>
      <c r="I122" s="301"/>
      <c r="J122" s="301"/>
      <c r="K122" s="300"/>
      <c r="L122" s="300"/>
      <c r="M122" s="302"/>
      <c r="N122" s="291"/>
      <c r="O122" s="293"/>
      <c r="P122" s="283"/>
    </row>
    <row r="123" spans="2:16" ht="19.5" thickBot="1" x14ac:dyDescent="0.35">
      <c r="B123" s="303"/>
      <c r="C123" s="304"/>
      <c r="D123" s="304"/>
      <c r="E123" s="304"/>
      <c r="F123" s="304"/>
      <c r="G123" s="304"/>
      <c r="H123" s="302"/>
      <c r="I123" s="302"/>
      <c r="J123" s="302"/>
      <c r="K123" s="281"/>
      <c r="L123" s="281"/>
      <c r="M123" s="302"/>
      <c r="N123" s="281"/>
      <c r="O123" s="293"/>
      <c r="P123" s="283"/>
    </row>
    <row r="124" spans="2:16" s="187" customFormat="1" ht="19.5" thickBot="1" x14ac:dyDescent="0.25">
      <c r="B124" s="286" t="s">
        <v>1795</v>
      </c>
      <c r="C124" s="188" t="s">
        <v>1796</v>
      </c>
      <c r="D124" s="188"/>
      <c r="E124" s="189"/>
      <c r="F124" s="189"/>
      <c r="G124" s="189"/>
      <c r="H124" s="189"/>
      <c r="I124" s="189"/>
      <c r="J124" s="189"/>
      <c r="K124" s="189"/>
      <c r="L124" s="189"/>
      <c r="M124" s="190"/>
      <c r="N124" s="189"/>
      <c r="O124" s="189"/>
      <c r="P124" s="287"/>
    </row>
    <row r="125" spans="2:16" s="187" customFormat="1" ht="19.5" thickBot="1" x14ac:dyDescent="0.25">
      <c r="B125" s="288"/>
      <c r="C125" s="289"/>
      <c r="D125" s="289"/>
      <c r="E125" s="289"/>
      <c r="F125" s="289"/>
      <c r="G125" s="289"/>
      <c r="H125" s="290"/>
      <c r="I125" s="289"/>
      <c r="J125" s="289"/>
      <c r="K125" s="291"/>
      <c r="L125" s="291"/>
      <c r="M125" s="292"/>
      <c r="N125" s="293"/>
      <c r="O125" s="293"/>
      <c r="P125" s="294"/>
    </row>
    <row r="126" spans="2:16" s="187" customFormat="1" ht="21.75" customHeight="1" thickBot="1" x14ac:dyDescent="0.25">
      <c r="B126" s="295" t="s">
        <v>1797</v>
      </c>
      <c r="C126" s="191" t="s">
        <v>127</v>
      </c>
      <c r="D126" s="191"/>
      <c r="E126" s="192"/>
      <c r="F126" s="192"/>
      <c r="G126" s="192"/>
      <c r="H126" s="193"/>
      <c r="I126" s="192"/>
      <c r="J126" s="192"/>
      <c r="K126" s="194"/>
      <c r="L126" s="194"/>
      <c r="M126" s="195"/>
      <c r="N126" s="196"/>
      <c r="O126" s="196">
        <f>SUM(M129:M129)</f>
        <v>3.7892299999999999</v>
      </c>
      <c r="P126" s="296" t="s">
        <v>97</v>
      </c>
    </row>
    <row r="127" spans="2:16" s="187" customFormat="1" ht="21.75" customHeight="1" x14ac:dyDescent="0.2">
      <c r="B127" s="288"/>
      <c r="C127" s="289"/>
      <c r="D127" s="289"/>
      <c r="E127" s="289"/>
      <c r="F127" s="289"/>
      <c r="G127" s="289"/>
      <c r="H127" s="290"/>
      <c r="I127" s="289"/>
      <c r="J127" s="289"/>
      <c r="K127" s="291"/>
      <c r="L127" s="291"/>
      <c r="M127" s="292"/>
      <c r="N127" s="293"/>
      <c r="O127" s="293"/>
      <c r="P127" s="294"/>
    </row>
    <row r="128" spans="2:16" ht="21.75" customHeight="1" x14ac:dyDescent="0.3">
      <c r="B128" s="280"/>
      <c r="C128" s="297" t="s">
        <v>1716</v>
      </c>
      <c r="D128" s="297"/>
      <c r="E128" s="297" t="s">
        <v>2</v>
      </c>
      <c r="F128" s="297" t="s">
        <v>1798</v>
      </c>
      <c r="G128" s="297" t="s">
        <v>1742</v>
      </c>
      <c r="H128" s="297" t="s">
        <v>1757</v>
      </c>
      <c r="I128" s="297" t="s">
        <v>1766</v>
      </c>
      <c r="J128" s="301"/>
      <c r="K128" s="297"/>
      <c r="L128" s="297"/>
      <c r="M128" s="298" t="s">
        <v>3</v>
      </c>
      <c r="N128" s="299" t="s">
        <v>1717</v>
      </c>
      <c r="O128" s="293"/>
      <c r="P128" s="283"/>
    </row>
    <row r="129" spans="2:16" ht="21.75" customHeight="1" x14ac:dyDescent="0.3">
      <c r="B129" s="280"/>
      <c r="C129" s="300" t="s">
        <v>1718</v>
      </c>
      <c r="D129" s="300"/>
      <c r="E129" s="313" t="s">
        <v>1799</v>
      </c>
      <c r="F129" s="302">
        <v>2</v>
      </c>
      <c r="G129" s="302">
        <v>1.67</v>
      </c>
      <c r="H129" s="300">
        <v>0.32</v>
      </c>
      <c r="I129" s="301">
        <f>F129*G129*H129</f>
        <v>1.0688</v>
      </c>
      <c r="J129" s="301"/>
      <c r="K129" s="300"/>
      <c r="L129" s="300" t="s">
        <v>1720</v>
      </c>
      <c r="M129" s="302">
        <f>I129+I130</f>
        <v>3.7892299999999999</v>
      </c>
      <c r="N129" s="291" t="str">
        <f>P126</f>
        <v>m³</v>
      </c>
      <c r="O129" s="293"/>
      <c r="P129" s="283"/>
    </row>
    <row r="130" spans="2:16" ht="21.75" customHeight="1" x14ac:dyDescent="0.3">
      <c r="B130" s="280"/>
      <c r="C130" s="300"/>
      <c r="D130" s="300"/>
      <c r="E130" s="313" t="s">
        <v>1799</v>
      </c>
      <c r="F130" s="300">
        <v>10.86</v>
      </c>
      <c r="G130" s="306">
        <v>1.67</v>
      </c>
      <c r="H130" s="300">
        <v>0.15</v>
      </c>
      <c r="I130" s="301">
        <f>F130*G130*H130</f>
        <v>2.7204299999999999</v>
      </c>
      <c r="J130" s="301"/>
      <c r="K130" s="300"/>
      <c r="L130" s="300"/>
      <c r="M130" s="302"/>
      <c r="N130" s="291"/>
      <c r="O130" s="293"/>
      <c r="P130" s="283"/>
    </row>
    <row r="131" spans="2:16" x14ac:dyDescent="0.3">
      <c r="B131" s="311"/>
      <c r="C131" s="312"/>
      <c r="D131" s="300"/>
      <c r="E131" s="313" t="s">
        <v>1799</v>
      </c>
      <c r="F131" s="300">
        <v>2.4500000000000002</v>
      </c>
      <c r="G131" s="306">
        <v>2.1800000000000002</v>
      </c>
      <c r="H131" s="300">
        <v>0.2</v>
      </c>
      <c r="I131" s="301">
        <f>F131*G131*H131</f>
        <v>1.0682000000000003</v>
      </c>
      <c r="J131" s="301"/>
      <c r="K131" s="300"/>
      <c r="L131" s="300"/>
      <c r="M131" s="302"/>
      <c r="N131" s="291"/>
      <c r="O131" s="293"/>
      <c r="P131" s="283"/>
    </row>
    <row r="132" spans="2:16" ht="19.5" thickBot="1" x14ac:dyDescent="0.35">
      <c r="B132" s="303"/>
      <c r="C132" s="304"/>
      <c r="D132" s="304"/>
      <c r="E132" s="304"/>
      <c r="F132" s="304"/>
      <c r="G132" s="304"/>
      <c r="H132" s="302"/>
      <c r="I132" s="302"/>
      <c r="J132" s="302"/>
      <c r="K132" s="281"/>
      <c r="L132" s="281"/>
      <c r="M132" s="302"/>
      <c r="N132" s="281"/>
      <c r="O132" s="293"/>
      <c r="P132" s="283"/>
    </row>
    <row r="133" spans="2:16" s="187" customFormat="1" ht="19.5" thickBot="1" x14ac:dyDescent="0.25">
      <c r="B133" s="286" t="s">
        <v>1800</v>
      </c>
      <c r="C133" s="188" t="s">
        <v>130</v>
      </c>
      <c r="D133" s="188"/>
      <c r="E133" s="189"/>
      <c r="F133" s="189"/>
      <c r="G133" s="189"/>
      <c r="H133" s="189"/>
      <c r="I133" s="189"/>
      <c r="J133" s="189"/>
      <c r="K133" s="189"/>
      <c r="L133" s="189"/>
      <c r="M133" s="190"/>
      <c r="N133" s="189"/>
      <c r="O133" s="189"/>
      <c r="P133" s="287"/>
    </row>
    <row r="134" spans="2:16" s="187" customFormat="1" ht="19.5" thickBot="1" x14ac:dyDescent="0.25">
      <c r="B134" s="288"/>
      <c r="C134" s="289"/>
      <c r="D134" s="289"/>
      <c r="E134" s="289"/>
      <c r="F134" s="289"/>
      <c r="G134" s="289"/>
      <c r="H134" s="290"/>
      <c r="I134" s="289"/>
      <c r="J134" s="289"/>
      <c r="K134" s="291"/>
      <c r="L134" s="291"/>
      <c r="M134" s="292"/>
      <c r="N134" s="293"/>
      <c r="O134" s="293"/>
      <c r="P134" s="294"/>
    </row>
    <row r="135" spans="2:16" s="187" customFormat="1" ht="19.5" thickBot="1" x14ac:dyDescent="0.25">
      <c r="B135" s="295" t="s">
        <v>1801</v>
      </c>
      <c r="C135" s="191" t="s">
        <v>1802</v>
      </c>
      <c r="D135" s="191"/>
      <c r="E135" s="192"/>
      <c r="F135" s="192"/>
      <c r="G135" s="192"/>
      <c r="H135" s="193"/>
      <c r="I135" s="192"/>
      <c r="J135" s="192"/>
      <c r="K135" s="194"/>
      <c r="L135" s="194"/>
      <c r="M135" s="195"/>
      <c r="N135" s="196"/>
      <c r="O135" s="196">
        <f>SUM(M138:M138)</f>
        <v>21.4</v>
      </c>
      <c r="P135" s="296" t="s">
        <v>74</v>
      </c>
    </row>
    <row r="136" spans="2:16" s="187" customFormat="1" x14ac:dyDescent="0.2">
      <c r="B136" s="288"/>
      <c r="C136" s="289"/>
      <c r="D136" s="289"/>
      <c r="E136" s="289"/>
      <c r="F136" s="289"/>
      <c r="G136" s="289"/>
      <c r="H136" s="290"/>
      <c r="I136" s="289"/>
      <c r="J136" s="289"/>
      <c r="K136" s="291"/>
      <c r="L136" s="291"/>
      <c r="M136" s="292"/>
      <c r="N136" s="293"/>
      <c r="O136" s="293"/>
      <c r="P136" s="294"/>
    </row>
    <row r="137" spans="2:16" x14ac:dyDescent="0.3">
      <c r="B137" s="280"/>
      <c r="C137" s="297" t="s">
        <v>1716</v>
      </c>
      <c r="D137" s="297"/>
      <c r="E137" s="297" t="s">
        <v>2</v>
      </c>
      <c r="F137" s="297" t="s">
        <v>1730</v>
      </c>
      <c r="G137" s="297" t="s">
        <v>1733</v>
      </c>
      <c r="H137" s="297"/>
      <c r="I137" s="297"/>
      <c r="J137" s="297"/>
      <c r="K137" s="297"/>
      <c r="L137" s="297"/>
      <c r="M137" s="298" t="s">
        <v>3</v>
      </c>
      <c r="N137" s="299" t="s">
        <v>1717</v>
      </c>
      <c r="O137" s="293"/>
      <c r="P137" s="283"/>
    </row>
    <row r="138" spans="2:16" x14ac:dyDescent="0.3">
      <c r="B138" s="280"/>
      <c r="C138" s="300" t="s">
        <v>1718</v>
      </c>
      <c r="D138" s="300"/>
      <c r="E138" s="300" t="s">
        <v>1751</v>
      </c>
      <c r="F138" s="300">
        <v>10.7</v>
      </c>
      <c r="G138" s="306">
        <v>2</v>
      </c>
      <c r="H138" s="300"/>
      <c r="I138" s="301"/>
      <c r="J138" s="301"/>
      <c r="K138" s="300"/>
      <c r="L138" s="300" t="s">
        <v>1720</v>
      </c>
      <c r="M138" s="302">
        <f>F138*G138</f>
        <v>21.4</v>
      </c>
      <c r="N138" s="291" t="str">
        <f>P135</f>
        <v>m²</v>
      </c>
      <c r="O138" s="293"/>
      <c r="P138" s="283"/>
    </row>
    <row r="139" spans="2:16" x14ac:dyDescent="0.3">
      <c r="B139" s="315"/>
      <c r="C139" s="300" t="s">
        <v>1803</v>
      </c>
      <c r="D139" s="300"/>
      <c r="E139" s="300"/>
      <c r="F139" s="300"/>
      <c r="G139" s="306"/>
      <c r="H139" s="300"/>
      <c r="I139" s="301"/>
      <c r="J139" s="301"/>
      <c r="K139" s="300"/>
      <c r="L139" s="300"/>
      <c r="M139" s="302"/>
      <c r="N139" s="291"/>
      <c r="O139" s="293"/>
      <c r="P139" s="283"/>
    </row>
    <row r="140" spans="2:16" s="176" customFormat="1" ht="18" customHeight="1" thickBot="1" x14ac:dyDescent="0.35">
      <c r="B140" s="303"/>
      <c r="C140" s="304"/>
      <c r="D140" s="304"/>
      <c r="E140" s="304"/>
      <c r="F140" s="304"/>
      <c r="G140" s="304"/>
      <c r="H140" s="302"/>
      <c r="I140" s="302"/>
      <c r="J140" s="302"/>
      <c r="K140" s="281"/>
      <c r="L140" s="281"/>
      <c r="M140" s="302"/>
      <c r="N140" s="281"/>
      <c r="O140" s="293"/>
      <c r="P140" s="283"/>
    </row>
    <row r="141" spans="2:16" s="187" customFormat="1" ht="19.5" thickBot="1" x14ac:dyDescent="0.25">
      <c r="B141" s="286" t="s">
        <v>1804</v>
      </c>
      <c r="C141" s="188" t="s">
        <v>134</v>
      </c>
      <c r="D141" s="188"/>
      <c r="E141" s="189"/>
      <c r="F141" s="189"/>
      <c r="G141" s="189"/>
      <c r="H141" s="189"/>
      <c r="I141" s="189"/>
      <c r="J141" s="189"/>
      <c r="K141" s="189"/>
      <c r="L141" s="189"/>
      <c r="M141" s="190"/>
      <c r="N141" s="189"/>
      <c r="O141" s="189"/>
      <c r="P141" s="287"/>
    </row>
    <row r="142" spans="2:16" s="187" customFormat="1" ht="19.5" thickBot="1" x14ac:dyDescent="0.25">
      <c r="B142" s="288"/>
      <c r="C142" s="289"/>
      <c r="D142" s="289"/>
      <c r="E142" s="289"/>
      <c r="F142" s="289"/>
      <c r="G142" s="289"/>
      <c r="H142" s="290"/>
      <c r="I142" s="289"/>
      <c r="J142" s="289"/>
      <c r="K142" s="291"/>
      <c r="L142" s="291"/>
      <c r="M142" s="292"/>
      <c r="N142" s="293"/>
      <c r="O142" s="293"/>
      <c r="P142" s="294"/>
    </row>
    <row r="143" spans="2:16" s="187" customFormat="1" ht="19.5" thickBot="1" x14ac:dyDescent="0.25">
      <c r="B143" s="295" t="s">
        <v>1805</v>
      </c>
      <c r="C143" s="191" t="s">
        <v>137</v>
      </c>
      <c r="D143" s="191"/>
      <c r="E143" s="192"/>
      <c r="F143" s="192"/>
      <c r="G143" s="192"/>
      <c r="H143" s="193"/>
      <c r="I143" s="192"/>
      <c r="J143" s="192"/>
      <c r="K143" s="194"/>
      <c r="L143" s="194"/>
      <c r="M143" s="195"/>
      <c r="N143" s="196"/>
      <c r="O143" s="196">
        <f>SUM(M146:M146)</f>
        <v>7.9776799999999994</v>
      </c>
      <c r="P143" s="296" t="s">
        <v>97</v>
      </c>
    </row>
    <row r="144" spans="2:16" s="187" customFormat="1" x14ac:dyDescent="0.2">
      <c r="B144" s="288"/>
      <c r="C144" s="289"/>
      <c r="D144" s="289"/>
      <c r="E144" s="289"/>
      <c r="F144" s="289"/>
      <c r="G144" s="289"/>
      <c r="H144" s="290"/>
      <c r="I144" s="289"/>
      <c r="J144" s="289"/>
      <c r="K144" s="291"/>
      <c r="L144" s="291"/>
      <c r="M144" s="292"/>
      <c r="N144" s="293"/>
      <c r="O144" s="293"/>
      <c r="P144" s="294"/>
    </row>
    <row r="145" spans="2:16" x14ac:dyDescent="0.3">
      <c r="B145" s="280"/>
      <c r="C145" s="297" t="s">
        <v>1716</v>
      </c>
      <c r="D145" s="297"/>
      <c r="E145" s="297" t="s">
        <v>2</v>
      </c>
      <c r="F145" s="297" t="s">
        <v>1806</v>
      </c>
      <c r="G145" s="297" t="s">
        <v>1807</v>
      </c>
      <c r="H145" s="297" t="s">
        <v>1808</v>
      </c>
      <c r="I145" s="297"/>
      <c r="J145" s="297"/>
      <c r="K145" s="297"/>
      <c r="L145" s="297"/>
      <c r="M145" s="298" t="s">
        <v>3</v>
      </c>
      <c r="N145" s="299" t="s">
        <v>1717</v>
      </c>
      <c r="O145" s="293"/>
      <c r="P145" s="283"/>
    </row>
    <row r="146" spans="2:16" x14ac:dyDescent="0.3">
      <c r="B146" s="280"/>
      <c r="C146" s="300" t="s">
        <v>1718</v>
      </c>
      <c r="D146" s="300"/>
      <c r="E146" s="300" t="s">
        <v>1809</v>
      </c>
      <c r="F146" s="300">
        <v>0.05</v>
      </c>
      <c r="G146" s="306">
        <f>O55</f>
        <v>21.4</v>
      </c>
      <c r="H146" s="302">
        <f>G146*F146</f>
        <v>1.07</v>
      </c>
      <c r="I146" s="301"/>
      <c r="J146" s="301"/>
      <c r="K146" s="300"/>
      <c r="L146" s="300" t="s">
        <v>1720</v>
      </c>
      <c r="M146" s="302">
        <f>H153</f>
        <v>7.9776799999999994</v>
      </c>
      <c r="N146" s="291" t="str">
        <f>P143</f>
        <v>m³</v>
      </c>
      <c r="O146" s="293"/>
      <c r="P146" s="283"/>
    </row>
    <row r="147" spans="2:16" x14ac:dyDescent="0.3">
      <c r="B147" s="280"/>
      <c r="C147" s="300"/>
      <c r="D147" s="300"/>
      <c r="E147" s="300" t="s">
        <v>1810</v>
      </c>
      <c r="F147" s="300">
        <v>0.1</v>
      </c>
      <c r="G147" s="306">
        <f>O60</f>
        <v>21.4</v>
      </c>
      <c r="H147" s="302">
        <f>G147*F147</f>
        <v>2.14</v>
      </c>
      <c r="I147" s="301"/>
      <c r="J147" s="301"/>
      <c r="K147" s="300"/>
      <c r="L147" s="300"/>
      <c r="M147" s="302"/>
      <c r="N147" s="291"/>
      <c r="O147" s="293"/>
      <c r="P147" s="283"/>
    </row>
    <row r="148" spans="2:16" x14ac:dyDescent="0.3">
      <c r="B148" s="280"/>
      <c r="C148" s="300"/>
      <c r="D148" s="300"/>
      <c r="E148" s="300" t="s">
        <v>1811</v>
      </c>
      <c r="F148" s="300" t="s">
        <v>1685</v>
      </c>
      <c r="G148" s="306" t="s">
        <v>1685</v>
      </c>
      <c r="H148" s="302">
        <f>O67</f>
        <v>0.54179999999999995</v>
      </c>
      <c r="I148" s="301"/>
      <c r="J148" s="301"/>
      <c r="K148" s="300"/>
      <c r="L148" s="300"/>
      <c r="M148" s="302"/>
      <c r="N148" s="291"/>
      <c r="O148" s="293"/>
      <c r="P148" s="283"/>
    </row>
    <row r="149" spans="2:16" x14ac:dyDescent="0.3">
      <c r="B149" s="280"/>
      <c r="C149" s="300"/>
      <c r="D149" s="300"/>
      <c r="E149" s="300" t="s">
        <v>1812</v>
      </c>
      <c r="F149" s="300" t="s">
        <v>1685</v>
      </c>
      <c r="G149" s="306" t="s">
        <v>1685</v>
      </c>
      <c r="H149" s="302">
        <f>O77</f>
        <v>6.7500000000000004E-2</v>
      </c>
      <c r="I149" s="301"/>
      <c r="J149" s="301"/>
      <c r="K149" s="300"/>
      <c r="L149" s="300"/>
      <c r="M149" s="302"/>
      <c r="N149" s="291"/>
      <c r="O149" s="293"/>
      <c r="P149" s="283"/>
    </row>
    <row r="150" spans="2:16" x14ac:dyDescent="0.3">
      <c r="B150" s="280"/>
      <c r="C150" s="300"/>
      <c r="D150" s="300"/>
      <c r="E150" s="300" t="s">
        <v>1813</v>
      </c>
      <c r="F150" s="300">
        <v>0.01</v>
      </c>
      <c r="G150" s="306">
        <f>O88</f>
        <v>19.794999999999998</v>
      </c>
      <c r="H150" s="302">
        <f t="shared" ref="H150:H151" si="0">G150*F150</f>
        <v>0.19794999999999999</v>
      </c>
      <c r="I150" s="301"/>
      <c r="J150" s="301"/>
      <c r="K150" s="300"/>
      <c r="L150" s="300"/>
      <c r="M150" s="302"/>
      <c r="N150" s="291"/>
      <c r="O150" s="293"/>
      <c r="P150" s="283"/>
    </row>
    <row r="151" spans="2:16" x14ac:dyDescent="0.3">
      <c r="B151" s="280"/>
      <c r="C151" s="300"/>
      <c r="D151" s="300"/>
      <c r="E151" s="300" t="s">
        <v>1814</v>
      </c>
      <c r="F151" s="300">
        <v>0.01</v>
      </c>
      <c r="G151" s="306">
        <f>O97</f>
        <v>17.12</v>
      </c>
      <c r="H151" s="302">
        <f t="shared" si="0"/>
        <v>0.17120000000000002</v>
      </c>
      <c r="I151" s="301"/>
      <c r="J151" s="301"/>
      <c r="K151" s="300"/>
      <c r="L151" s="300"/>
      <c r="M151" s="302"/>
      <c r="N151" s="291"/>
      <c r="O151" s="293"/>
      <c r="P151" s="283"/>
    </row>
    <row r="152" spans="2:16" x14ac:dyDescent="0.3">
      <c r="B152" s="280"/>
      <c r="C152" s="300"/>
      <c r="D152" s="300"/>
      <c r="E152" s="300" t="s">
        <v>1815</v>
      </c>
      <c r="F152" s="300" t="s">
        <v>1685</v>
      </c>
      <c r="G152" s="306" t="s">
        <v>1685</v>
      </c>
      <c r="H152" s="302">
        <f>O126</f>
        <v>3.7892299999999999</v>
      </c>
      <c r="I152" s="301"/>
      <c r="J152" s="301"/>
      <c r="K152" s="300"/>
      <c r="L152" s="300"/>
      <c r="M152" s="302"/>
      <c r="N152" s="291"/>
      <c r="O152" s="293"/>
      <c r="P152" s="283"/>
    </row>
    <row r="153" spans="2:16" x14ac:dyDescent="0.3">
      <c r="B153" s="280"/>
      <c r="C153" s="300"/>
      <c r="D153" s="300"/>
      <c r="E153" s="300"/>
      <c r="F153" s="300"/>
      <c r="G153" s="316" t="s">
        <v>1816</v>
      </c>
      <c r="H153" s="298">
        <f>SUM(H146:H152)</f>
        <v>7.9776799999999994</v>
      </c>
      <c r="I153" s="301"/>
      <c r="J153" s="301"/>
      <c r="K153" s="300"/>
      <c r="L153" s="300"/>
      <c r="M153" s="302"/>
      <c r="N153" s="291"/>
      <c r="O153" s="293"/>
      <c r="P153" s="283"/>
    </row>
    <row r="154" spans="2:16" ht="19.5" thickBot="1" x14ac:dyDescent="0.35">
      <c r="B154" s="280"/>
      <c r="C154" s="300"/>
      <c r="D154" s="300"/>
      <c r="E154" s="300"/>
      <c r="F154" s="300"/>
      <c r="G154" s="306"/>
      <c r="H154" s="300"/>
      <c r="I154" s="301"/>
      <c r="J154" s="301"/>
      <c r="K154" s="300"/>
      <c r="L154" s="300"/>
      <c r="M154" s="302"/>
      <c r="N154" s="291"/>
      <c r="O154" s="293"/>
      <c r="P154" s="283"/>
    </row>
    <row r="155" spans="2:16" s="187" customFormat="1" ht="19.5" thickBot="1" x14ac:dyDescent="0.25">
      <c r="B155" s="284">
        <v>3</v>
      </c>
      <c r="C155" s="184" t="s">
        <v>9</v>
      </c>
      <c r="D155" s="184"/>
      <c r="E155" s="185"/>
      <c r="F155" s="185"/>
      <c r="G155" s="185"/>
      <c r="H155" s="184"/>
      <c r="I155" s="185"/>
      <c r="J155" s="185"/>
      <c r="K155" s="185"/>
      <c r="L155" s="185"/>
      <c r="M155" s="186"/>
      <c r="N155" s="185"/>
      <c r="O155" s="185"/>
      <c r="P155" s="285"/>
    </row>
    <row r="156" spans="2:16" s="187" customFormat="1" ht="19.5" thickBot="1" x14ac:dyDescent="0.25">
      <c r="B156" s="288"/>
      <c r="C156" s="289"/>
      <c r="D156" s="289"/>
      <c r="E156" s="289"/>
      <c r="F156" s="289"/>
      <c r="G156" s="289"/>
      <c r="H156" s="290"/>
      <c r="I156" s="289"/>
      <c r="J156" s="289"/>
      <c r="K156" s="291"/>
      <c r="L156" s="291"/>
      <c r="M156" s="292"/>
      <c r="N156" s="293"/>
      <c r="O156" s="293"/>
      <c r="P156" s="294"/>
    </row>
    <row r="157" spans="2:16" s="187" customFormat="1" ht="21.75" customHeight="1" thickBot="1" x14ac:dyDescent="0.25">
      <c r="B157" s="295" t="s">
        <v>1817</v>
      </c>
      <c r="C157" s="191" t="s">
        <v>141</v>
      </c>
      <c r="D157" s="191"/>
      <c r="E157" s="192"/>
      <c r="F157" s="192"/>
      <c r="G157" s="192"/>
      <c r="H157" s="193"/>
      <c r="I157" s="192"/>
      <c r="J157" s="192"/>
      <c r="K157" s="194"/>
      <c r="L157" s="194"/>
      <c r="M157" s="195"/>
      <c r="N157" s="196"/>
      <c r="O157" s="196">
        <f>SUM(M160:M160)</f>
        <v>311.89999999999998</v>
      </c>
      <c r="P157" s="296" t="s">
        <v>74</v>
      </c>
    </row>
    <row r="158" spans="2:16" s="187" customFormat="1" ht="21.75" customHeight="1" x14ac:dyDescent="0.2">
      <c r="B158" s="288"/>
      <c r="C158" s="289"/>
      <c r="D158" s="289"/>
      <c r="E158" s="289"/>
      <c r="F158" s="289"/>
      <c r="G158" s="289"/>
      <c r="H158" s="290"/>
      <c r="I158" s="289"/>
      <c r="J158" s="289"/>
      <c r="K158" s="291"/>
      <c r="L158" s="291"/>
      <c r="M158" s="292"/>
      <c r="N158" s="293"/>
      <c r="O158" s="293"/>
      <c r="P158" s="294"/>
    </row>
    <row r="159" spans="2:16" ht="21.75" customHeight="1" x14ac:dyDescent="0.3">
      <c r="B159" s="280"/>
      <c r="C159" s="297" t="s">
        <v>1716</v>
      </c>
      <c r="D159" s="297"/>
      <c r="E159" s="297" t="s">
        <v>2</v>
      </c>
      <c r="F159" s="297"/>
      <c r="G159" s="297" t="s">
        <v>1807</v>
      </c>
      <c r="H159" s="309"/>
      <c r="I159" s="297"/>
      <c r="J159" s="297"/>
      <c r="K159" s="297"/>
      <c r="L159" s="297"/>
      <c r="M159" s="298" t="s">
        <v>3</v>
      </c>
      <c r="N159" s="299" t="s">
        <v>1717</v>
      </c>
      <c r="O159" s="293"/>
      <c r="P159" s="283"/>
    </row>
    <row r="160" spans="2:16" ht="21.75" customHeight="1" x14ac:dyDescent="0.3">
      <c r="B160" s="280"/>
      <c r="C160" s="300" t="s">
        <v>1718</v>
      </c>
      <c r="D160" s="300"/>
      <c r="E160" s="300" t="s">
        <v>1719</v>
      </c>
      <c r="F160" s="302"/>
      <c r="G160" s="302">
        <v>311.89999999999998</v>
      </c>
      <c r="H160" s="300"/>
      <c r="I160" s="301"/>
      <c r="J160" s="301"/>
      <c r="K160" s="300"/>
      <c r="L160" s="300" t="s">
        <v>1720</v>
      </c>
      <c r="M160" s="302">
        <f>G160</f>
        <v>311.89999999999998</v>
      </c>
      <c r="N160" s="291" t="str">
        <f>P157</f>
        <v>m²</v>
      </c>
      <c r="O160" s="293"/>
      <c r="P160" s="283"/>
    </row>
    <row r="161" spans="2:16" ht="21.75" customHeight="1" x14ac:dyDescent="0.3">
      <c r="B161" s="280"/>
      <c r="C161" s="300" t="s">
        <v>1818</v>
      </c>
      <c r="D161" s="300"/>
      <c r="E161" s="300"/>
      <c r="F161" s="302"/>
      <c r="G161" s="302"/>
      <c r="H161" s="300"/>
      <c r="I161" s="301"/>
      <c r="J161" s="301"/>
      <c r="K161" s="300"/>
      <c r="L161" s="300"/>
      <c r="M161" s="302"/>
      <c r="N161" s="291"/>
      <c r="O161" s="293"/>
      <c r="P161" s="283"/>
    </row>
    <row r="162" spans="2:16" ht="21.75" customHeight="1" x14ac:dyDescent="0.3">
      <c r="B162" s="280"/>
      <c r="C162" s="300" t="s">
        <v>1819</v>
      </c>
      <c r="D162" s="300"/>
      <c r="E162" s="300"/>
      <c r="F162" s="302"/>
      <c r="G162" s="302"/>
      <c r="H162" s="300"/>
      <c r="I162" s="301"/>
      <c r="J162" s="301"/>
      <c r="K162" s="300"/>
      <c r="L162" s="300"/>
      <c r="M162" s="302"/>
      <c r="N162" s="291"/>
      <c r="O162" s="293"/>
      <c r="P162" s="283"/>
    </row>
    <row r="163" spans="2:16" ht="19.5" thickBot="1" x14ac:dyDescent="0.35">
      <c r="B163" s="280"/>
      <c r="C163" s="300"/>
      <c r="D163" s="300"/>
      <c r="E163" s="313"/>
      <c r="F163" s="300"/>
      <c r="G163" s="306"/>
      <c r="H163" s="300"/>
      <c r="I163" s="301"/>
      <c r="J163" s="301"/>
      <c r="K163" s="300"/>
      <c r="L163" s="300"/>
      <c r="M163" s="302"/>
      <c r="N163" s="291"/>
      <c r="O163" s="293"/>
      <c r="P163" s="283"/>
    </row>
    <row r="164" spans="2:16" s="187" customFormat="1" ht="21.75" customHeight="1" thickBot="1" x14ac:dyDescent="0.25">
      <c r="B164" s="295" t="s">
        <v>1820</v>
      </c>
      <c r="C164" s="191" t="s">
        <v>144</v>
      </c>
      <c r="D164" s="191"/>
      <c r="E164" s="192"/>
      <c r="F164" s="192"/>
      <c r="G164" s="192"/>
      <c r="H164" s="193"/>
      <c r="I164" s="192"/>
      <c r="J164" s="192"/>
      <c r="K164" s="194"/>
      <c r="L164" s="194"/>
      <c r="M164" s="195"/>
      <c r="N164" s="196"/>
      <c r="O164" s="196">
        <f>SUM(M167:M167)</f>
        <v>68.7</v>
      </c>
      <c r="P164" s="296" t="s">
        <v>1731</v>
      </c>
    </row>
    <row r="165" spans="2:16" s="187" customFormat="1" ht="21.75" customHeight="1" x14ac:dyDescent="0.2">
      <c r="B165" s="288"/>
      <c r="C165" s="289"/>
      <c r="D165" s="289"/>
      <c r="E165" s="289"/>
      <c r="F165" s="289"/>
      <c r="G165" s="289"/>
      <c r="H165" s="290"/>
      <c r="I165" s="289"/>
      <c r="J165" s="289"/>
      <c r="K165" s="291"/>
      <c r="L165" s="291"/>
      <c r="M165" s="292"/>
      <c r="N165" s="293"/>
      <c r="O165" s="293"/>
      <c r="P165" s="294"/>
    </row>
    <row r="166" spans="2:16" ht="21.75" customHeight="1" x14ac:dyDescent="0.3">
      <c r="B166" s="280"/>
      <c r="C166" s="297" t="s">
        <v>1716</v>
      </c>
      <c r="D166" s="297"/>
      <c r="E166" s="297" t="s">
        <v>2</v>
      </c>
      <c r="F166" s="297"/>
      <c r="G166" s="297" t="s">
        <v>1798</v>
      </c>
      <c r="H166" s="297" t="s">
        <v>1821</v>
      </c>
      <c r="I166" s="297" t="s">
        <v>1741</v>
      </c>
      <c r="J166" s="297"/>
      <c r="K166" s="297"/>
      <c r="L166" s="297"/>
      <c r="M166" s="298" t="s">
        <v>3</v>
      </c>
      <c r="N166" s="299" t="s">
        <v>1717</v>
      </c>
      <c r="O166" s="293"/>
      <c r="P166" s="283"/>
    </row>
    <row r="167" spans="2:16" ht="21.75" customHeight="1" x14ac:dyDescent="0.3">
      <c r="B167" s="280"/>
      <c r="C167" s="300" t="s">
        <v>1718</v>
      </c>
      <c r="D167" s="300"/>
      <c r="E167" s="300" t="s">
        <v>1822</v>
      </c>
      <c r="F167" s="302"/>
      <c r="G167" s="302">
        <v>18.55</v>
      </c>
      <c r="H167" s="300">
        <v>2</v>
      </c>
      <c r="I167" s="301">
        <f>H167*G167</f>
        <v>37.1</v>
      </c>
      <c r="J167" s="301"/>
      <c r="K167" s="300"/>
      <c r="L167" s="300" t="s">
        <v>1720</v>
      </c>
      <c r="M167" s="302">
        <f>I169</f>
        <v>68.7</v>
      </c>
      <c r="N167" s="291" t="str">
        <f>P164</f>
        <v>m</v>
      </c>
      <c r="O167" s="293"/>
      <c r="P167" s="283"/>
    </row>
    <row r="168" spans="2:16" ht="21.75" customHeight="1" x14ac:dyDescent="0.3">
      <c r="B168" s="280"/>
      <c r="C168" s="300" t="s">
        <v>1818</v>
      </c>
      <c r="D168" s="300"/>
      <c r="E168" s="300" t="s">
        <v>1823</v>
      </c>
      <c r="F168" s="302"/>
      <c r="G168" s="302">
        <v>15.8</v>
      </c>
      <c r="H168" s="300">
        <v>2</v>
      </c>
      <c r="I168" s="301">
        <f>H168*G168</f>
        <v>31.6</v>
      </c>
      <c r="J168" s="301"/>
      <c r="K168" s="300"/>
      <c r="L168" s="300"/>
      <c r="M168" s="302"/>
      <c r="N168" s="291"/>
      <c r="O168" s="293"/>
      <c r="P168" s="283"/>
    </row>
    <row r="169" spans="2:16" ht="21.75" customHeight="1" x14ac:dyDescent="0.3">
      <c r="B169" s="280"/>
      <c r="C169" s="300" t="s">
        <v>1819</v>
      </c>
      <c r="D169" s="300"/>
      <c r="E169" s="300"/>
      <c r="F169" s="302"/>
      <c r="G169" s="302"/>
      <c r="H169" s="308" t="s">
        <v>1824</v>
      </c>
      <c r="I169" s="301">
        <f>SUM(I167:I168)</f>
        <v>68.7</v>
      </c>
      <c r="J169" s="301"/>
      <c r="K169" s="300"/>
      <c r="L169" s="300"/>
      <c r="M169" s="302"/>
      <c r="N169" s="291"/>
      <c r="O169" s="293"/>
      <c r="P169" s="283"/>
    </row>
    <row r="170" spans="2:16" ht="19.5" thickBot="1" x14ac:dyDescent="0.35">
      <c r="B170" s="280"/>
      <c r="C170" s="300"/>
      <c r="D170" s="300"/>
      <c r="E170" s="313"/>
      <c r="F170" s="300"/>
      <c r="G170" s="306"/>
      <c r="H170" s="300"/>
      <c r="I170" s="301"/>
      <c r="J170" s="301"/>
      <c r="K170" s="300"/>
      <c r="L170" s="300"/>
      <c r="M170" s="302"/>
      <c r="N170" s="291"/>
      <c r="O170" s="293"/>
      <c r="P170" s="283"/>
    </row>
    <row r="171" spans="2:16" s="187" customFormat="1" ht="21.75" customHeight="1" thickBot="1" x14ac:dyDescent="0.25">
      <c r="B171" s="295" t="s">
        <v>1825</v>
      </c>
      <c r="C171" s="191" t="s">
        <v>147</v>
      </c>
      <c r="D171" s="191"/>
      <c r="E171" s="192"/>
      <c r="F171" s="192"/>
      <c r="G171" s="192"/>
      <c r="H171" s="193"/>
      <c r="I171" s="192"/>
      <c r="J171" s="192"/>
      <c r="K171" s="194"/>
      <c r="L171" s="194"/>
      <c r="M171" s="195"/>
      <c r="N171" s="196"/>
      <c r="O171" s="196">
        <f>SUM(M174:M174)</f>
        <v>74.856000000000009</v>
      </c>
      <c r="P171" s="296" t="s">
        <v>97</v>
      </c>
    </row>
    <row r="172" spans="2:16" s="187" customFormat="1" ht="21.75" customHeight="1" x14ac:dyDescent="0.2">
      <c r="B172" s="288"/>
      <c r="C172" s="289"/>
      <c r="D172" s="289"/>
      <c r="E172" s="289"/>
      <c r="F172" s="289"/>
      <c r="G172" s="289"/>
      <c r="H172" s="290"/>
      <c r="I172" s="289"/>
      <c r="J172" s="289"/>
      <c r="K172" s="291"/>
      <c r="L172" s="291"/>
      <c r="M172" s="292"/>
      <c r="N172" s="293"/>
      <c r="O172" s="293"/>
      <c r="P172" s="294"/>
    </row>
    <row r="173" spans="2:16" ht="21.75" customHeight="1" x14ac:dyDescent="0.3">
      <c r="B173" s="280"/>
      <c r="C173" s="297" t="s">
        <v>1716</v>
      </c>
      <c r="D173" s="297"/>
      <c r="E173" s="297" t="s">
        <v>2</v>
      </c>
      <c r="F173" s="297"/>
      <c r="G173" s="297" t="s">
        <v>1807</v>
      </c>
      <c r="H173" s="309" t="s">
        <v>1806</v>
      </c>
      <c r="I173" s="297"/>
      <c r="J173" s="297"/>
      <c r="K173" s="297"/>
      <c r="L173" s="297"/>
      <c r="M173" s="298" t="s">
        <v>3</v>
      </c>
      <c r="N173" s="299" t="s">
        <v>1717</v>
      </c>
      <c r="O173" s="293"/>
      <c r="P173" s="283"/>
    </row>
    <row r="174" spans="2:16" ht="21.75" customHeight="1" x14ac:dyDescent="0.3">
      <c r="B174" s="280"/>
      <c r="C174" s="300" t="s">
        <v>1718</v>
      </c>
      <c r="D174" s="300"/>
      <c r="E174" s="300" t="s">
        <v>1719</v>
      </c>
      <c r="F174" s="302"/>
      <c r="G174" s="302">
        <f>M160</f>
        <v>311.89999999999998</v>
      </c>
      <c r="H174" s="302">
        <f>H179</f>
        <v>0.24000000000000005</v>
      </c>
      <c r="I174" s="301"/>
      <c r="J174" s="301"/>
      <c r="K174" s="300"/>
      <c r="L174" s="300" t="s">
        <v>1720</v>
      </c>
      <c r="M174" s="302">
        <f>H174*G174</f>
        <v>74.856000000000009</v>
      </c>
      <c r="N174" s="291" t="str">
        <f>P171</f>
        <v>m³</v>
      </c>
      <c r="O174" s="293"/>
      <c r="P174" s="283"/>
    </row>
    <row r="175" spans="2:16" x14ac:dyDescent="0.3">
      <c r="B175" s="303"/>
      <c r="C175" s="304"/>
      <c r="D175" s="304"/>
      <c r="E175" s="304"/>
      <c r="F175" s="304"/>
      <c r="G175" s="304"/>
      <c r="H175" s="302"/>
      <c r="I175" s="302"/>
      <c r="J175" s="302"/>
      <c r="K175" s="281"/>
      <c r="L175" s="281"/>
      <c r="M175" s="302"/>
      <c r="N175" s="281"/>
      <c r="O175" s="293"/>
      <c r="P175" s="283"/>
    </row>
    <row r="176" spans="2:16" x14ac:dyDescent="0.3">
      <c r="B176" s="303"/>
      <c r="C176" s="304"/>
      <c r="D176" s="304"/>
      <c r="E176" s="304"/>
      <c r="F176" s="304"/>
      <c r="G176" s="317" t="s">
        <v>1826</v>
      </c>
      <c r="H176" s="301">
        <v>0.32</v>
      </c>
      <c r="I176" s="302"/>
      <c r="J176" s="302"/>
      <c r="K176" s="281"/>
      <c r="L176" s="281"/>
      <c r="M176" s="302"/>
      <c r="N176" s="281"/>
      <c r="O176" s="293"/>
      <c r="P176" s="283"/>
    </row>
    <row r="177" spans="2:16" x14ac:dyDescent="0.3">
      <c r="B177" s="303"/>
      <c r="C177" s="300" t="s">
        <v>1818</v>
      </c>
      <c r="D177" s="304"/>
      <c r="E177" s="304"/>
      <c r="F177" s="304"/>
      <c r="G177" s="317" t="s">
        <v>1827</v>
      </c>
      <c r="H177" s="301">
        <v>0.03</v>
      </c>
      <c r="I177" s="302"/>
      <c r="J177" s="302"/>
      <c r="K177" s="281"/>
      <c r="L177" s="281"/>
      <c r="M177" s="302"/>
      <c r="N177" s="281"/>
      <c r="O177" s="293"/>
      <c r="P177" s="283"/>
    </row>
    <row r="178" spans="2:16" x14ac:dyDescent="0.3">
      <c r="B178" s="303"/>
      <c r="C178" s="300" t="s">
        <v>1819</v>
      </c>
      <c r="D178" s="304"/>
      <c r="E178" s="304"/>
      <c r="F178" s="304"/>
      <c r="G178" s="317" t="s">
        <v>1828</v>
      </c>
      <c r="H178" s="301">
        <v>0.05</v>
      </c>
      <c r="I178" s="302"/>
      <c r="J178" s="302"/>
      <c r="K178" s="281"/>
      <c r="L178" s="281"/>
      <c r="M178" s="302"/>
      <c r="N178" s="281"/>
      <c r="O178" s="293"/>
      <c r="P178" s="283"/>
    </row>
    <row r="179" spans="2:16" x14ac:dyDescent="0.3">
      <c r="B179" s="303"/>
      <c r="C179" s="304"/>
      <c r="D179" s="304"/>
      <c r="E179" s="304"/>
      <c r="F179" s="304"/>
      <c r="G179" s="317" t="s">
        <v>1829</v>
      </c>
      <c r="H179" s="301">
        <f>H176-H177-H178</f>
        <v>0.24000000000000005</v>
      </c>
      <c r="I179" s="302"/>
      <c r="J179" s="302"/>
      <c r="K179" s="281"/>
      <c r="L179" s="281"/>
      <c r="M179" s="302"/>
      <c r="N179" s="281"/>
      <c r="O179" s="293"/>
      <c r="P179" s="283"/>
    </row>
    <row r="180" spans="2:16" ht="19.5" thickBot="1" x14ac:dyDescent="0.35">
      <c r="B180" s="303"/>
      <c r="C180" s="304"/>
      <c r="D180" s="304"/>
      <c r="E180" s="304"/>
      <c r="F180" s="304"/>
      <c r="G180" s="304"/>
      <c r="H180" s="302"/>
      <c r="I180" s="302"/>
      <c r="J180" s="302"/>
      <c r="K180" s="281"/>
      <c r="L180" s="281"/>
      <c r="M180" s="302"/>
      <c r="N180" s="281"/>
      <c r="O180" s="293"/>
      <c r="P180" s="283"/>
    </row>
    <row r="181" spans="2:16" s="187" customFormat="1" ht="19.5" thickBot="1" x14ac:dyDescent="0.25">
      <c r="B181" s="284">
        <v>4</v>
      </c>
      <c r="C181" s="184" t="s">
        <v>11</v>
      </c>
      <c r="D181" s="184"/>
      <c r="E181" s="185"/>
      <c r="F181" s="185"/>
      <c r="G181" s="185"/>
      <c r="H181" s="184"/>
      <c r="I181" s="185"/>
      <c r="J181" s="185"/>
      <c r="K181" s="185"/>
      <c r="L181" s="185"/>
      <c r="M181" s="186"/>
      <c r="N181" s="185"/>
      <c r="O181" s="185"/>
      <c r="P181" s="285"/>
    </row>
    <row r="182" spans="2:16" ht="16.5" customHeight="1" thickBot="1" x14ac:dyDescent="0.35">
      <c r="B182" s="280"/>
      <c r="C182" s="281"/>
      <c r="D182" s="281"/>
      <c r="E182" s="281"/>
      <c r="F182" s="281"/>
      <c r="G182" s="281"/>
      <c r="H182" s="281"/>
      <c r="I182" s="281"/>
      <c r="J182" s="281"/>
      <c r="K182" s="281"/>
      <c r="L182" s="281"/>
      <c r="M182" s="282"/>
      <c r="N182" s="281"/>
      <c r="O182" s="281"/>
      <c r="P182" s="283"/>
    </row>
    <row r="183" spans="2:16" s="187" customFormat="1" ht="19.5" thickBot="1" x14ac:dyDescent="0.25">
      <c r="B183" s="286" t="s">
        <v>1830</v>
      </c>
      <c r="C183" s="188" t="s">
        <v>149</v>
      </c>
      <c r="D183" s="188"/>
      <c r="E183" s="189"/>
      <c r="F183" s="189"/>
      <c r="G183" s="189"/>
      <c r="H183" s="189"/>
      <c r="I183" s="189"/>
      <c r="J183" s="189"/>
      <c r="K183" s="189"/>
      <c r="L183" s="189"/>
      <c r="M183" s="190"/>
      <c r="N183" s="189"/>
      <c r="O183" s="189"/>
      <c r="P183" s="287"/>
    </row>
    <row r="184" spans="2:16" s="187" customFormat="1" ht="19.5" thickBot="1" x14ac:dyDescent="0.25">
      <c r="B184" s="288"/>
      <c r="C184" s="289"/>
      <c r="D184" s="289"/>
      <c r="E184" s="289"/>
      <c r="F184" s="289"/>
      <c r="G184" s="289"/>
      <c r="H184" s="290"/>
      <c r="I184" s="289"/>
      <c r="J184" s="289"/>
      <c r="K184" s="291"/>
      <c r="L184" s="291"/>
      <c r="M184" s="292"/>
      <c r="N184" s="293"/>
      <c r="O184" s="293"/>
      <c r="P184" s="294"/>
    </row>
    <row r="185" spans="2:16" s="187" customFormat="1" ht="21.75" customHeight="1" thickBot="1" x14ac:dyDescent="0.25">
      <c r="B185" s="295" t="s">
        <v>1831</v>
      </c>
      <c r="C185" s="191" t="s">
        <v>152</v>
      </c>
      <c r="D185" s="191"/>
      <c r="E185" s="192"/>
      <c r="F185" s="192"/>
      <c r="G185" s="192"/>
      <c r="H185" s="193"/>
      <c r="I185" s="192"/>
      <c r="J185" s="192"/>
      <c r="K185" s="194"/>
      <c r="L185" s="194"/>
      <c r="M185" s="195"/>
      <c r="N185" s="196"/>
      <c r="O185" s="196">
        <f>SUM(M188:M188)</f>
        <v>12.54</v>
      </c>
      <c r="P185" s="296" t="s">
        <v>97</v>
      </c>
    </row>
    <row r="186" spans="2:16" s="187" customFormat="1" ht="21.75" customHeight="1" x14ac:dyDescent="0.2">
      <c r="B186" s="288"/>
      <c r="C186" s="289"/>
      <c r="D186" s="289"/>
      <c r="E186" s="289"/>
      <c r="F186" s="289"/>
      <c r="G186" s="289"/>
      <c r="H186" s="290"/>
      <c r="I186" s="289"/>
      <c r="J186" s="289"/>
      <c r="K186" s="291"/>
      <c r="L186" s="291"/>
      <c r="M186" s="292"/>
      <c r="N186" s="293"/>
      <c r="O186" s="293"/>
      <c r="P186" s="294"/>
    </row>
    <row r="187" spans="2:16" ht="21.75" customHeight="1" x14ac:dyDescent="0.3">
      <c r="B187" s="280"/>
      <c r="C187" s="297" t="s">
        <v>1716</v>
      </c>
      <c r="D187" s="297"/>
      <c r="E187" s="457" t="s">
        <v>1832</v>
      </c>
      <c r="F187" s="457"/>
      <c r="G187" s="457"/>
      <c r="H187" s="457"/>
      <c r="I187" s="457"/>
      <c r="J187" s="457"/>
      <c r="K187" s="297"/>
      <c r="L187" s="297"/>
      <c r="M187" s="298" t="s">
        <v>3</v>
      </c>
      <c r="N187" s="299" t="s">
        <v>1717</v>
      </c>
      <c r="O187" s="293"/>
      <c r="P187" s="283"/>
    </row>
    <row r="188" spans="2:16" ht="21.75" customHeight="1" x14ac:dyDescent="0.3">
      <c r="B188" s="280"/>
      <c r="C188" s="300" t="s">
        <v>1718</v>
      </c>
      <c r="D188" s="300"/>
      <c r="E188" s="297" t="s">
        <v>2</v>
      </c>
      <c r="F188" s="297" t="s">
        <v>1741</v>
      </c>
      <c r="G188" s="297" t="s">
        <v>1742</v>
      </c>
      <c r="H188" s="297" t="s">
        <v>1757</v>
      </c>
      <c r="I188" s="297" t="s">
        <v>1555</v>
      </c>
      <c r="J188" s="297" t="s">
        <v>1766</v>
      </c>
      <c r="K188" s="300"/>
      <c r="L188" s="300" t="s">
        <v>1720</v>
      </c>
      <c r="M188" s="302">
        <f>J196</f>
        <v>12.54</v>
      </c>
      <c r="N188" s="291" t="str">
        <f>P185</f>
        <v>m³</v>
      </c>
      <c r="O188" s="293"/>
      <c r="P188" s="283"/>
    </row>
    <row r="189" spans="2:16" ht="21.75" customHeight="1" x14ac:dyDescent="0.3">
      <c r="B189" s="280"/>
      <c r="C189" s="300" t="s">
        <v>1719</v>
      </c>
      <c r="D189" s="300"/>
      <c r="E189" s="300" t="s">
        <v>1833</v>
      </c>
      <c r="F189" s="302">
        <v>0.75</v>
      </c>
      <c r="G189" s="302">
        <v>0.6</v>
      </c>
      <c r="H189" s="300">
        <v>1.2</v>
      </c>
      <c r="I189" s="307">
        <v>2</v>
      </c>
      <c r="J189" s="301">
        <f t="shared" ref="J189:J194" si="1">F189*G189*H189*I189</f>
        <v>1.0799999999999998</v>
      </c>
      <c r="K189" s="300"/>
      <c r="L189" s="300"/>
      <c r="M189" s="302"/>
      <c r="N189" s="291"/>
      <c r="O189" s="293"/>
      <c r="P189" s="283"/>
    </row>
    <row r="190" spans="2:16" ht="21.75" customHeight="1" x14ac:dyDescent="0.3">
      <c r="B190" s="280"/>
      <c r="C190" s="300"/>
      <c r="D190" s="300"/>
      <c r="E190" s="300" t="s">
        <v>1834</v>
      </c>
      <c r="F190" s="302">
        <v>0.95</v>
      </c>
      <c r="G190" s="302">
        <v>0.8</v>
      </c>
      <c r="H190" s="300">
        <v>1.2</v>
      </c>
      <c r="I190" s="307">
        <v>2</v>
      </c>
      <c r="J190" s="301">
        <f t="shared" si="1"/>
        <v>1.8239999999999998</v>
      </c>
      <c r="K190" s="300"/>
      <c r="L190" s="300"/>
      <c r="M190" s="302"/>
      <c r="N190" s="291"/>
      <c r="O190" s="293"/>
      <c r="P190" s="283"/>
    </row>
    <row r="191" spans="2:16" ht="21.75" customHeight="1" x14ac:dyDescent="0.3">
      <c r="B191" s="280"/>
      <c r="C191" s="300"/>
      <c r="D191" s="300"/>
      <c r="E191" s="300" t="s">
        <v>1835</v>
      </c>
      <c r="F191" s="302">
        <v>0.9</v>
      </c>
      <c r="G191" s="302">
        <v>0.75</v>
      </c>
      <c r="H191" s="300">
        <v>1.2</v>
      </c>
      <c r="I191" s="307">
        <v>3</v>
      </c>
      <c r="J191" s="301">
        <f t="shared" si="1"/>
        <v>2.4300000000000002</v>
      </c>
      <c r="K191" s="300"/>
      <c r="L191" s="300"/>
      <c r="M191" s="302"/>
      <c r="N191" s="291"/>
      <c r="O191" s="293"/>
      <c r="P191" s="283"/>
    </row>
    <row r="192" spans="2:16" ht="21.75" customHeight="1" x14ac:dyDescent="0.3">
      <c r="B192" s="280"/>
      <c r="C192" s="300"/>
      <c r="D192" s="300"/>
      <c r="E192" s="300" t="s">
        <v>1836</v>
      </c>
      <c r="F192" s="302">
        <v>0.85</v>
      </c>
      <c r="G192" s="302">
        <v>0.7</v>
      </c>
      <c r="H192" s="300">
        <v>1.2</v>
      </c>
      <c r="I192" s="307">
        <v>3</v>
      </c>
      <c r="J192" s="301">
        <f t="shared" si="1"/>
        <v>2.1419999999999999</v>
      </c>
      <c r="K192" s="300"/>
      <c r="L192" s="300"/>
      <c r="M192" s="302"/>
      <c r="N192" s="291"/>
      <c r="O192" s="293"/>
      <c r="P192" s="283"/>
    </row>
    <row r="193" spans="2:16" ht="21.75" customHeight="1" x14ac:dyDescent="0.3">
      <c r="B193" s="280"/>
      <c r="C193" s="300"/>
      <c r="D193" s="300"/>
      <c r="E193" s="300" t="s">
        <v>1837</v>
      </c>
      <c r="F193" s="302">
        <v>0.95</v>
      </c>
      <c r="G193" s="302">
        <v>0.8</v>
      </c>
      <c r="H193" s="300">
        <v>1.2</v>
      </c>
      <c r="I193" s="307">
        <v>2</v>
      </c>
      <c r="J193" s="301">
        <f t="shared" si="1"/>
        <v>1.8239999999999998</v>
      </c>
      <c r="K193" s="300"/>
      <c r="L193" s="300"/>
      <c r="M193" s="302"/>
      <c r="N193" s="291"/>
      <c r="O193" s="293"/>
      <c r="P193" s="283"/>
    </row>
    <row r="194" spans="2:16" ht="21.75" customHeight="1" x14ac:dyDescent="0.3">
      <c r="B194" s="280"/>
      <c r="C194" s="300"/>
      <c r="D194" s="300"/>
      <c r="E194" s="300" t="s">
        <v>1838</v>
      </c>
      <c r="F194" s="302">
        <v>0.75</v>
      </c>
      <c r="G194" s="302">
        <v>0.6</v>
      </c>
      <c r="H194" s="300">
        <v>1.2</v>
      </c>
      <c r="I194" s="307">
        <v>6</v>
      </c>
      <c r="J194" s="301">
        <f t="shared" si="1"/>
        <v>3.2399999999999993</v>
      </c>
      <c r="K194" s="300"/>
      <c r="L194" s="300"/>
      <c r="M194" s="302"/>
      <c r="N194" s="291"/>
      <c r="O194" s="293"/>
      <c r="P194" s="283"/>
    </row>
    <row r="195" spans="2:16" ht="21.75" customHeight="1" x14ac:dyDescent="0.3">
      <c r="B195" s="280"/>
      <c r="C195" s="300"/>
      <c r="D195" s="300"/>
      <c r="E195" s="300"/>
      <c r="F195" s="302"/>
      <c r="G195" s="302"/>
      <c r="H195" s="300"/>
      <c r="I195" s="307"/>
      <c r="J195" s="301"/>
      <c r="K195" s="300"/>
      <c r="L195" s="300"/>
      <c r="M195" s="302"/>
      <c r="N195" s="291"/>
      <c r="O195" s="293"/>
      <c r="P195" s="283"/>
    </row>
    <row r="196" spans="2:16" x14ac:dyDescent="0.3">
      <c r="B196" s="280"/>
      <c r="C196" s="300"/>
      <c r="D196" s="300"/>
      <c r="E196" s="300"/>
      <c r="F196" s="302"/>
      <c r="G196" s="302"/>
      <c r="H196" s="300"/>
      <c r="I196" s="318" t="s">
        <v>1839</v>
      </c>
      <c r="J196" s="318">
        <f>SUM(J189:J195)</f>
        <v>12.54</v>
      </c>
      <c r="K196" s="300"/>
      <c r="L196" s="300"/>
      <c r="M196" s="302"/>
      <c r="N196" s="291"/>
      <c r="O196" s="293"/>
      <c r="P196" s="283"/>
    </row>
    <row r="197" spans="2:16" ht="19.5" thickBot="1" x14ac:dyDescent="0.35">
      <c r="B197" s="280"/>
      <c r="C197" s="300"/>
      <c r="D197" s="300"/>
      <c r="E197" s="300"/>
      <c r="F197" s="302"/>
      <c r="G197" s="302"/>
      <c r="H197" s="300"/>
      <c r="I197" s="318"/>
      <c r="J197" s="318"/>
      <c r="K197" s="300"/>
      <c r="L197" s="300"/>
      <c r="M197" s="302"/>
      <c r="N197" s="291"/>
      <c r="O197" s="293"/>
      <c r="P197" s="283"/>
    </row>
    <row r="198" spans="2:16" s="187" customFormat="1" ht="21.75" customHeight="1" thickBot="1" x14ac:dyDescent="0.25">
      <c r="B198" s="295" t="s">
        <v>1840</v>
      </c>
      <c r="C198" s="191" t="s">
        <v>155</v>
      </c>
      <c r="D198" s="191"/>
      <c r="E198" s="192"/>
      <c r="F198" s="192"/>
      <c r="G198" s="192"/>
      <c r="H198" s="193"/>
      <c r="I198" s="192"/>
      <c r="J198" s="192"/>
      <c r="K198" s="194"/>
      <c r="L198" s="194"/>
      <c r="M198" s="195"/>
      <c r="N198" s="196"/>
      <c r="O198" s="196">
        <f>M201</f>
        <v>7.4653800000000006</v>
      </c>
      <c r="P198" s="296" t="s">
        <v>97</v>
      </c>
    </row>
    <row r="199" spans="2:16" s="187" customFormat="1" ht="21.75" customHeight="1" x14ac:dyDescent="0.2">
      <c r="B199" s="288"/>
      <c r="C199" s="289"/>
      <c r="D199" s="289"/>
      <c r="E199" s="289"/>
      <c r="F199" s="289"/>
      <c r="G199" s="289"/>
      <c r="H199" s="290"/>
      <c r="I199" s="289"/>
      <c r="J199" s="289"/>
      <c r="K199" s="291"/>
      <c r="L199" s="291"/>
      <c r="M199" s="292"/>
      <c r="N199" s="293"/>
      <c r="O199" s="293"/>
      <c r="P199" s="294"/>
    </row>
    <row r="200" spans="2:16" ht="21.75" customHeight="1" x14ac:dyDescent="0.3">
      <c r="B200" s="280"/>
      <c r="C200" s="297" t="s">
        <v>1716</v>
      </c>
      <c r="D200" s="300"/>
      <c r="E200" s="457" t="s">
        <v>1841</v>
      </c>
      <c r="F200" s="457"/>
      <c r="G200" s="457"/>
      <c r="H200" s="457"/>
      <c r="I200" s="457"/>
      <c r="J200" s="457"/>
      <c r="K200" s="300"/>
      <c r="L200" s="300"/>
      <c r="M200" s="298" t="s">
        <v>3</v>
      </c>
      <c r="N200" s="299" t="s">
        <v>1717</v>
      </c>
      <c r="O200" s="293"/>
      <c r="P200" s="283"/>
    </row>
    <row r="201" spans="2:16" ht="21.75" customHeight="1" x14ac:dyDescent="0.3">
      <c r="B201" s="280"/>
      <c r="C201" s="300" t="s">
        <v>1718</v>
      </c>
      <c r="D201" s="300"/>
      <c r="E201" s="297" t="s">
        <v>2</v>
      </c>
      <c r="F201" s="297" t="s">
        <v>1741</v>
      </c>
      <c r="G201" s="297" t="s">
        <v>1742</v>
      </c>
      <c r="H201" s="297" t="s">
        <v>1757</v>
      </c>
      <c r="I201" s="297"/>
      <c r="J201" s="297" t="s">
        <v>1766</v>
      </c>
      <c r="K201" s="300"/>
      <c r="L201" s="300" t="s">
        <v>1720</v>
      </c>
      <c r="M201" s="302">
        <f>J216</f>
        <v>7.4653800000000006</v>
      </c>
      <c r="N201" s="291" t="str">
        <f>P198</f>
        <v>m³</v>
      </c>
      <c r="O201" s="293"/>
      <c r="P201" s="283"/>
    </row>
    <row r="202" spans="2:16" ht="21.75" customHeight="1" x14ac:dyDescent="0.3">
      <c r="B202" s="280"/>
      <c r="C202" s="300" t="s">
        <v>1719</v>
      </c>
      <c r="D202" s="300"/>
      <c r="E202" s="300" t="s">
        <v>1842</v>
      </c>
      <c r="F202" s="302">
        <f>5.92+6+5.58+0.3+0.3+0.3+0.15</f>
        <v>18.55</v>
      </c>
      <c r="G202" s="302">
        <v>0.15</v>
      </c>
      <c r="H202" s="300">
        <v>0.4</v>
      </c>
      <c r="I202" s="301"/>
      <c r="J202" s="301">
        <f t="shared" ref="J202:J215" si="2">F202*G202*H202</f>
        <v>1.1130000000000002</v>
      </c>
      <c r="K202" s="300"/>
      <c r="L202" s="300"/>
      <c r="M202" s="302"/>
      <c r="N202" s="291"/>
      <c r="O202" s="293"/>
      <c r="P202" s="283"/>
    </row>
    <row r="203" spans="2:16" ht="21.75" customHeight="1" x14ac:dyDescent="0.3">
      <c r="B203" s="280"/>
      <c r="C203" s="300"/>
      <c r="D203" s="300"/>
      <c r="E203" s="300" t="s">
        <v>1843</v>
      </c>
      <c r="F203" s="302">
        <f>6.075+5.925+0.15+0.3+0.3</f>
        <v>12.750000000000002</v>
      </c>
      <c r="G203" s="302">
        <v>0.15</v>
      </c>
      <c r="H203" s="300">
        <v>0.4</v>
      </c>
      <c r="I203" s="301"/>
      <c r="J203" s="301">
        <f t="shared" si="2"/>
        <v>0.76500000000000012</v>
      </c>
      <c r="K203" s="300"/>
      <c r="L203" s="300"/>
      <c r="M203" s="302"/>
      <c r="N203" s="291"/>
      <c r="O203" s="293"/>
      <c r="P203" s="283"/>
    </row>
    <row r="204" spans="2:16" ht="21.75" customHeight="1" x14ac:dyDescent="0.3">
      <c r="B204" s="280"/>
      <c r="C204" s="300"/>
      <c r="D204" s="300"/>
      <c r="E204" s="300" t="s">
        <v>1844</v>
      </c>
      <c r="F204" s="302">
        <f>6.075+6+3.278+0.15+0.3+0.3+0.3</f>
        <v>16.403000000000002</v>
      </c>
      <c r="G204" s="302">
        <v>0.15</v>
      </c>
      <c r="H204" s="300">
        <v>0.4</v>
      </c>
      <c r="I204" s="301"/>
      <c r="J204" s="301">
        <f t="shared" si="2"/>
        <v>0.98418000000000017</v>
      </c>
      <c r="K204" s="300"/>
      <c r="L204" s="300"/>
      <c r="M204" s="302"/>
      <c r="N204" s="291"/>
      <c r="O204" s="293"/>
      <c r="P204" s="283"/>
    </row>
    <row r="205" spans="2:16" ht="21.75" customHeight="1" x14ac:dyDescent="0.3">
      <c r="B205" s="280"/>
      <c r="C205" s="300"/>
      <c r="D205" s="300"/>
      <c r="E205" s="300" t="s">
        <v>1845</v>
      </c>
      <c r="F205" s="302">
        <f>3.578+0.3</f>
        <v>3.8779999999999997</v>
      </c>
      <c r="G205" s="302">
        <v>0.15</v>
      </c>
      <c r="H205" s="300">
        <v>0.4</v>
      </c>
      <c r="I205" s="301"/>
      <c r="J205" s="301">
        <f t="shared" si="2"/>
        <v>0.23267999999999997</v>
      </c>
      <c r="K205" s="300"/>
      <c r="L205" s="300"/>
      <c r="M205" s="302"/>
      <c r="N205" s="291"/>
      <c r="O205" s="293"/>
      <c r="P205" s="283"/>
    </row>
    <row r="206" spans="2:16" ht="21.75" customHeight="1" x14ac:dyDescent="0.3">
      <c r="B206" s="280"/>
      <c r="C206" s="300"/>
      <c r="D206" s="300"/>
      <c r="E206" s="300" t="s">
        <v>1846</v>
      </c>
      <c r="F206" s="302">
        <f>5.925+6+2.35+3.08+0.3+0.3+0.3+0.3</f>
        <v>18.555000000000003</v>
      </c>
      <c r="G206" s="302">
        <v>0.15</v>
      </c>
      <c r="H206" s="300">
        <v>0.4</v>
      </c>
      <c r="I206" s="301"/>
      <c r="J206" s="301">
        <f t="shared" si="2"/>
        <v>1.1133000000000002</v>
      </c>
      <c r="K206" s="300"/>
      <c r="L206" s="300"/>
      <c r="M206" s="302"/>
      <c r="N206" s="291"/>
      <c r="O206" s="293"/>
      <c r="P206" s="283"/>
    </row>
    <row r="207" spans="2:16" ht="21.75" customHeight="1" x14ac:dyDescent="0.3">
      <c r="B207" s="280"/>
      <c r="C207" s="300"/>
      <c r="D207" s="300"/>
      <c r="E207" s="300" t="s">
        <v>1847</v>
      </c>
      <c r="F207" s="302">
        <f>6.275+2.348+6.278+0.15+0.3+0.3+0.15</f>
        <v>15.801000000000002</v>
      </c>
      <c r="G207" s="302">
        <v>0.15</v>
      </c>
      <c r="H207" s="300">
        <v>0.4</v>
      </c>
      <c r="I207" s="301"/>
      <c r="J207" s="301">
        <f t="shared" si="2"/>
        <v>0.94806000000000012</v>
      </c>
      <c r="K207" s="300"/>
      <c r="L207" s="300"/>
      <c r="M207" s="302"/>
      <c r="N207" s="291"/>
      <c r="O207" s="293"/>
      <c r="P207" s="283"/>
    </row>
    <row r="208" spans="2:16" ht="21.75" customHeight="1" x14ac:dyDescent="0.3">
      <c r="B208" s="280"/>
      <c r="C208" s="300"/>
      <c r="D208" s="300"/>
      <c r="E208" s="300" t="s">
        <v>1848</v>
      </c>
      <c r="F208" s="302">
        <f>6.35+0.15+0.15</f>
        <v>6.65</v>
      </c>
      <c r="G208" s="302">
        <v>0.15</v>
      </c>
      <c r="H208" s="300">
        <v>0.4</v>
      </c>
      <c r="I208" s="301"/>
      <c r="J208" s="301">
        <f t="shared" si="2"/>
        <v>0.39900000000000002</v>
      </c>
      <c r="K208" s="300"/>
      <c r="L208" s="300"/>
      <c r="M208" s="302"/>
      <c r="N208" s="291"/>
      <c r="O208" s="293"/>
      <c r="P208" s="283"/>
    </row>
    <row r="209" spans="2:16" ht="21.75" customHeight="1" x14ac:dyDescent="0.3">
      <c r="B209" s="280"/>
      <c r="C209" s="300"/>
      <c r="D209" s="300"/>
      <c r="E209" s="300" t="s">
        <v>1849</v>
      </c>
      <c r="F209" s="302">
        <f>6.353+0.15+0.15</f>
        <v>6.6530000000000005</v>
      </c>
      <c r="G209" s="302">
        <v>0.15</v>
      </c>
      <c r="H209" s="300">
        <v>0.4</v>
      </c>
      <c r="I209" s="301"/>
      <c r="J209" s="301">
        <f t="shared" si="2"/>
        <v>0.39918000000000003</v>
      </c>
      <c r="K209" s="300"/>
      <c r="L209" s="300"/>
      <c r="M209" s="302"/>
      <c r="N209" s="291"/>
      <c r="O209" s="293"/>
      <c r="P209" s="283"/>
    </row>
    <row r="210" spans="2:16" ht="21.75" customHeight="1" x14ac:dyDescent="0.3">
      <c r="B210" s="280"/>
      <c r="C210" s="300"/>
      <c r="D210" s="300"/>
      <c r="E210" s="300" t="s">
        <v>1850</v>
      </c>
      <c r="F210" s="302">
        <f>6.35+0.15+0.15</f>
        <v>6.65</v>
      </c>
      <c r="G210" s="302">
        <v>0.15</v>
      </c>
      <c r="H210" s="300">
        <v>0.4</v>
      </c>
      <c r="I210" s="301"/>
      <c r="J210" s="301">
        <f t="shared" si="2"/>
        <v>0.39900000000000002</v>
      </c>
      <c r="K210" s="300"/>
      <c r="L210" s="300"/>
      <c r="M210" s="302"/>
      <c r="N210" s="291"/>
      <c r="O210" s="293"/>
      <c r="P210" s="283"/>
    </row>
    <row r="211" spans="2:16" ht="21.75" customHeight="1" x14ac:dyDescent="0.3">
      <c r="B211" s="280"/>
      <c r="C211" s="300"/>
      <c r="D211" s="300"/>
      <c r="E211" s="300" t="s">
        <v>1851</v>
      </c>
      <c r="F211" s="302">
        <f>6.353+0.15+0.15</f>
        <v>6.6530000000000005</v>
      </c>
      <c r="G211" s="302">
        <v>0.15</v>
      </c>
      <c r="H211" s="300">
        <v>0.4</v>
      </c>
      <c r="I211" s="301"/>
      <c r="J211" s="301">
        <f t="shared" si="2"/>
        <v>0.39918000000000003</v>
      </c>
      <c r="K211" s="300"/>
      <c r="L211" s="300"/>
      <c r="M211" s="302"/>
      <c r="N211" s="291"/>
      <c r="O211" s="293"/>
      <c r="P211" s="283"/>
    </row>
    <row r="212" spans="2:16" ht="21.75" customHeight="1" x14ac:dyDescent="0.3">
      <c r="B212" s="280"/>
      <c r="C212" s="300"/>
      <c r="D212" s="300"/>
      <c r="E212" s="300" t="s">
        <v>1852</v>
      </c>
      <c r="F212" s="302">
        <f>2.13+0.28</f>
        <v>2.41</v>
      </c>
      <c r="G212" s="302">
        <v>0.15</v>
      </c>
      <c r="H212" s="300">
        <v>0.4</v>
      </c>
      <c r="I212" s="301"/>
      <c r="J212" s="301">
        <f t="shared" si="2"/>
        <v>0.14460000000000001</v>
      </c>
      <c r="K212" s="300"/>
      <c r="L212" s="300"/>
      <c r="M212" s="302"/>
      <c r="N212" s="291"/>
      <c r="O212" s="293"/>
      <c r="P212" s="283"/>
    </row>
    <row r="213" spans="2:16" ht="21.75" customHeight="1" x14ac:dyDescent="0.3">
      <c r="B213" s="280"/>
      <c r="C213" s="300"/>
      <c r="D213" s="300"/>
      <c r="E213" s="300" t="s">
        <v>1853</v>
      </c>
      <c r="F213" s="302">
        <f>4.07+0.15+0.15</f>
        <v>4.370000000000001</v>
      </c>
      <c r="G213" s="302">
        <v>0.15</v>
      </c>
      <c r="H213" s="300">
        <v>0.4</v>
      </c>
      <c r="I213" s="301"/>
      <c r="J213" s="301">
        <f t="shared" si="2"/>
        <v>0.26220000000000004</v>
      </c>
      <c r="K213" s="300"/>
      <c r="L213" s="300"/>
      <c r="M213" s="302"/>
      <c r="N213" s="291"/>
      <c r="O213" s="293"/>
      <c r="P213" s="283"/>
    </row>
    <row r="214" spans="2:16" ht="21.75" customHeight="1" x14ac:dyDescent="0.3">
      <c r="B214" s="280"/>
      <c r="C214" s="300"/>
      <c r="D214" s="300"/>
      <c r="E214" s="300" t="s">
        <v>1854</v>
      </c>
      <c r="F214" s="302">
        <f>0.98+1+0.3</f>
        <v>2.2799999999999998</v>
      </c>
      <c r="G214" s="302">
        <v>0.15</v>
      </c>
      <c r="H214" s="300">
        <v>0.4</v>
      </c>
      <c r="I214" s="301"/>
      <c r="J214" s="301">
        <f t="shared" si="2"/>
        <v>0.1368</v>
      </c>
      <c r="K214" s="300"/>
      <c r="L214" s="300"/>
      <c r="M214" s="302"/>
      <c r="N214" s="291"/>
      <c r="O214" s="293"/>
      <c r="P214" s="283"/>
    </row>
    <row r="215" spans="2:16" ht="21.75" customHeight="1" x14ac:dyDescent="0.3">
      <c r="B215" s="280"/>
      <c r="C215" s="300"/>
      <c r="D215" s="300"/>
      <c r="E215" s="300" t="s">
        <v>1855</v>
      </c>
      <c r="F215" s="302">
        <f>0.85+1.37+0.3+0.3</f>
        <v>2.82</v>
      </c>
      <c r="G215" s="302">
        <v>0.15</v>
      </c>
      <c r="H215" s="300">
        <v>0.4</v>
      </c>
      <c r="I215" s="301"/>
      <c r="J215" s="301">
        <f t="shared" si="2"/>
        <v>0.16920000000000002</v>
      </c>
      <c r="K215" s="300"/>
      <c r="L215" s="300"/>
      <c r="M215" s="302"/>
      <c r="N215" s="291"/>
      <c r="O215" s="293"/>
      <c r="P215" s="283"/>
    </row>
    <row r="216" spans="2:16" ht="21.75" customHeight="1" x14ac:dyDescent="0.3">
      <c r="B216" s="280"/>
      <c r="C216" s="300"/>
      <c r="D216" s="300"/>
      <c r="E216" s="300"/>
      <c r="F216" s="302"/>
      <c r="G216" s="302"/>
      <c r="H216" s="300"/>
      <c r="I216" s="318" t="s">
        <v>1839</v>
      </c>
      <c r="J216" s="318">
        <f>SUM(J202:J215)</f>
        <v>7.4653800000000006</v>
      </c>
      <c r="K216" s="300"/>
      <c r="L216" s="300"/>
      <c r="M216" s="302"/>
      <c r="N216" s="291"/>
      <c r="O216" s="293"/>
      <c r="P216" s="283"/>
    </row>
    <row r="217" spans="2:16" ht="21.75" customHeight="1" thickBot="1" x14ac:dyDescent="0.35">
      <c r="B217" s="280"/>
      <c r="C217" s="300"/>
      <c r="D217" s="300"/>
      <c r="E217" s="300"/>
      <c r="F217" s="302"/>
      <c r="G217" s="302"/>
      <c r="H217" s="300"/>
      <c r="I217" s="318"/>
      <c r="J217" s="318"/>
      <c r="K217" s="300"/>
      <c r="L217" s="300"/>
      <c r="M217" s="302"/>
      <c r="N217" s="291"/>
      <c r="O217" s="293"/>
      <c r="P217" s="283"/>
    </row>
    <row r="218" spans="2:16" s="187" customFormat="1" ht="21.75" customHeight="1" thickBot="1" x14ac:dyDescent="0.25">
      <c r="B218" s="295" t="s">
        <v>1856</v>
      </c>
      <c r="C218" s="191" t="s">
        <v>158</v>
      </c>
      <c r="D218" s="191"/>
      <c r="E218" s="192"/>
      <c r="F218" s="192"/>
      <c r="G218" s="192"/>
      <c r="H218" s="193"/>
      <c r="I218" s="192"/>
      <c r="J218" s="192"/>
      <c r="K218" s="194"/>
      <c r="L218" s="194"/>
      <c r="M218" s="195"/>
      <c r="N218" s="196"/>
      <c r="O218" s="196">
        <f>SUM(M221:M221)</f>
        <v>28.160449999999997</v>
      </c>
      <c r="P218" s="296" t="s">
        <v>74</v>
      </c>
    </row>
    <row r="219" spans="2:16" s="187" customFormat="1" ht="21.75" customHeight="1" x14ac:dyDescent="0.2">
      <c r="B219" s="288"/>
      <c r="C219" s="289"/>
      <c r="D219" s="289"/>
      <c r="E219" s="289"/>
      <c r="F219" s="289"/>
      <c r="G219" s="289"/>
      <c r="H219" s="290"/>
      <c r="I219" s="289"/>
      <c r="J219" s="289"/>
      <c r="K219" s="291"/>
      <c r="L219" s="291"/>
      <c r="M219" s="292"/>
      <c r="N219" s="293"/>
      <c r="O219" s="293"/>
      <c r="P219" s="294"/>
    </row>
    <row r="220" spans="2:16" ht="21.75" customHeight="1" x14ac:dyDescent="0.3">
      <c r="B220" s="280"/>
      <c r="C220" s="297" t="s">
        <v>1716</v>
      </c>
      <c r="D220" s="297"/>
      <c r="E220" s="457" t="s">
        <v>1857</v>
      </c>
      <c r="F220" s="457"/>
      <c r="G220" s="457"/>
      <c r="H220" s="457"/>
      <c r="I220" s="457"/>
      <c r="J220" s="457"/>
      <c r="K220" s="297"/>
      <c r="L220" s="297"/>
      <c r="M220" s="298" t="s">
        <v>3</v>
      </c>
      <c r="N220" s="299" t="s">
        <v>1717</v>
      </c>
      <c r="O220" s="293"/>
      <c r="P220" s="283"/>
    </row>
    <row r="221" spans="2:16" ht="21.75" customHeight="1" x14ac:dyDescent="0.3">
      <c r="B221" s="280"/>
      <c r="C221" s="300" t="s">
        <v>1718</v>
      </c>
      <c r="D221" s="300"/>
      <c r="E221" s="297" t="s">
        <v>2</v>
      </c>
      <c r="F221" s="297" t="s">
        <v>1741</v>
      </c>
      <c r="G221" s="297" t="s">
        <v>1742</v>
      </c>
      <c r="H221" s="297"/>
      <c r="I221" s="297" t="s">
        <v>1555</v>
      </c>
      <c r="J221" s="297" t="s">
        <v>1807</v>
      </c>
      <c r="K221" s="300"/>
      <c r="L221" s="300" t="s">
        <v>1720</v>
      </c>
      <c r="M221" s="302">
        <f>J247</f>
        <v>28.160449999999997</v>
      </c>
      <c r="N221" s="291" t="str">
        <f>P218</f>
        <v>m²</v>
      </c>
      <c r="O221" s="293"/>
      <c r="P221" s="283"/>
    </row>
    <row r="222" spans="2:16" ht="21.75" customHeight="1" x14ac:dyDescent="0.3">
      <c r="B222" s="280"/>
      <c r="C222" s="300" t="s">
        <v>1719</v>
      </c>
      <c r="D222" s="300"/>
      <c r="E222" s="300" t="s">
        <v>1833</v>
      </c>
      <c r="F222" s="302">
        <v>0.75</v>
      </c>
      <c r="G222" s="302">
        <v>0.6</v>
      </c>
      <c r="H222" s="300"/>
      <c r="I222" s="307">
        <v>2</v>
      </c>
      <c r="J222" s="301">
        <f>F222*G222*I222</f>
        <v>0.89999999999999991</v>
      </c>
      <c r="K222" s="300"/>
      <c r="L222" s="300"/>
      <c r="M222" s="302"/>
      <c r="N222" s="291"/>
      <c r="O222" s="293"/>
      <c r="P222" s="283"/>
    </row>
    <row r="223" spans="2:16" ht="21.75" customHeight="1" x14ac:dyDescent="0.3">
      <c r="B223" s="280"/>
      <c r="C223" s="300"/>
      <c r="D223" s="300"/>
      <c r="E223" s="300" t="s">
        <v>1834</v>
      </c>
      <c r="F223" s="302">
        <v>0.95</v>
      </c>
      <c r="G223" s="302">
        <v>0.8</v>
      </c>
      <c r="H223" s="300"/>
      <c r="I223" s="307">
        <v>2</v>
      </c>
      <c r="J223" s="301">
        <f t="shared" ref="J223:J227" si="3">F223*G223*I223</f>
        <v>1.52</v>
      </c>
      <c r="K223" s="300"/>
      <c r="L223" s="300"/>
      <c r="M223" s="302"/>
      <c r="N223" s="291"/>
      <c r="O223" s="293"/>
      <c r="P223" s="283"/>
    </row>
    <row r="224" spans="2:16" ht="21.75" customHeight="1" x14ac:dyDescent="0.3">
      <c r="B224" s="280"/>
      <c r="C224" s="300"/>
      <c r="D224" s="300"/>
      <c r="E224" s="300" t="s">
        <v>1835</v>
      </c>
      <c r="F224" s="302">
        <v>0.9</v>
      </c>
      <c r="G224" s="302">
        <v>0.75</v>
      </c>
      <c r="H224" s="300"/>
      <c r="I224" s="307">
        <v>4</v>
      </c>
      <c r="J224" s="301">
        <f t="shared" si="3"/>
        <v>2.7</v>
      </c>
      <c r="K224" s="300"/>
      <c r="L224" s="300"/>
      <c r="M224" s="302"/>
      <c r="N224" s="291"/>
      <c r="O224" s="293"/>
      <c r="P224" s="283"/>
    </row>
    <row r="225" spans="2:16" ht="21.75" customHeight="1" x14ac:dyDescent="0.3">
      <c r="B225" s="280"/>
      <c r="C225" s="300"/>
      <c r="D225" s="300"/>
      <c r="E225" s="300" t="s">
        <v>1836</v>
      </c>
      <c r="F225" s="302">
        <v>0.85</v>
      </c>
      <c r="G225" s="302">
        <v>0.7</v>
      </c>
      <c r="H225" s="300"/>
      <c r="I225" s="307">
        <v>4</v>
      </c>
      <c r="J225" s="301">
        <f t="shared" si="3"/>
        <v>2.38</v>
      </c>
      <c r="K225" s="300"/>
      <c r="L225" s="300"/>
      <c r="M225" s="302"/>
      <c r="N225" s="291"/>
      <c r="O225" s="293"/>
      <c r="P225" s="283"/>
    </row>
    <row r="226" spans="2:16" ht="21.75" customHeight="1" x14ac:dyDescent="0.3">
      <c r="B226" s="280"/>
      <c r="C226" s="300"/>
      <c r="D226" s="300"/>
      <c r="E226" s="300" t="s">
        <v>1837</v>
      </c>
      <c r="F226" s="302">
        <v>0.95</v>
      </c>
      <c r="G226" s="302">
        <v>0.8</v>
      </c>
      <c r="H226" s="300"/>
      <c r="I226" s="307">
        <v>2</v>
      </c>
      <c r="J226" s="301">
        <f t="shared" si="3"/>
        <v>1.52</v>
      </c>
      <c r="K226" s="300"/>
      <c r="L226" s="300"/>
      <c r="M226" s="302"/>
      <c r="N226" s="291"/>
      <c r="O226" s="293"/>
      <c r="P226" s="283"/>
    </row>
    <row r="227" spans="2:16" ht="21.75" customHeight="1" x14ac:dyDescent="0.3">
      <c r="B227" s="280"/>
      <c r="C227" s="300"/>
      <c r="D227" s="300"/>
      <c r="E227" s="300" t="s">
        <v>1838</v>
      </c>
      <c r="F227" s="302">
        <v>0.75</v>
      </c>
      <c r="G227" s="302">
        <v>0.6</v>
      </c>
      <c r="H227" s="300"/>
      <c r="I227" s="307">
        <v>2</v>
      </c>
      <c r="J227" s="301">
        <f t="shared" si="3"/>
        <v>0.89999999999999991</v>
      </c>
      <c r="K227" s="300"/>
      <c r="L227" s="300"/>
      <c r="M227" s="302"/>
      <c r="N227" s="291"/>
      <c r="O227" s="293"/>
      <c r="P227" s="283"/>
    </row>
    <row r="228" spans="2:16" ht="21.75" customHeight="1" x14ac:dyDescent="0.3">
      <c r="B228" s="280"/>
      <c r="C228" s="300"/>
      <c r="D228" s="300"/>
      <c r="E228" s="300"/>
      <c r="F228" s="302"/>
      <c r="G228" s="302"/>
      <c r="H228" s="300"/>
      <c r="I228" s="318" t="s">
        <v>1858</v>
      </c>
      <c r="J228" s="318">
        <f>SUM(J222:J227)</f>
        <v>9.92</v>
      </c>
      <c r="K228" s="300"/>
      <c r="L228" s="300"/>
      <c r="M228" s="302"/>
      <c r="N228" s="291"/>
      <c r="O228" s="293"/>
      <c r="P228" s="283"/>
    </row>
    <row r="229" spans="2:16" ht="21.75" customHeight="1" x14ac:dyDescent="0.3">
      <c r="B229" s="280"/>
      <c r="C229" s="300"/>
      <c r="D229" s="300"/>
      <c r="E229" s="300"/>
      <c r="F229" s="302"/>
      <c r="G229" s="302"/>
      <c r="H229" s="300"/>
      <c r="I229" s="301"/>
      <c r="J229" s="301"/>
      <c r="K229" s="300"/>
      <c r="L229" s="300"/>
      <c r="M229" s="302"/>
      <c r="N229" s="291"/>
      <c r="O229" s="293"/>
      <c r="P229" s="283"/>
    </row>
    <row r="230" spans="2:16" ht="21.75" customHeight="1" x14ac:dyDescent="0.3">
      <c r="B230" s="280"/>
      <c r="C230" s="300"/>
      <c r="D230" s="300"/>
      <c r="E230" s="457" t="s">
        <v>1859</v>
      </c>
      <c r="F230" s="457"/>
      <c r="G230" s="457"/>
      <c r="H230" s="457"/>
      <c r="I230" s="457"/>
      <c r="J230" s="457"/>
      <c r="K230" s="300"/>
      <c r="L230" s="300"/>
      <c r="M230" s="302"/>
      <c r="N230" s="291"/>
      <c r="O230" s="293"/>
      <c r="P230" s="283"/>
    </row>
    <row r="231" spans="2:16" ht="21.75" customHeight="1" x14ac:dyDescent="0.3">
      <c r="B231" s="280"/>
      <c r="C231" s="300"/>
      <c r="D231" s="300"/>
      <c r="E231" s="297" t="s">
        <v>2</v>
      </c>
      <c r="F231" s="297" t="s">
        <v>1741</v>
      </c>
      <c r="G231" s="297" t="s">
        <v>1742</v>
      </c>
      <c r="H231" s="297"/>
      <c r="I231" s="297"/>
      <c r="J231" s="297" t="s">
        <v>1807</v>
      </c>
      <c r="K231" s="300"/>
      <c r="L231" s="300"/>
      <c r="M231" s="302"/>
      <c r="N231" s="291"/>
      <c r="O231" s="293"/>
      <c r="P231" s="283"/>
    </row>
    <row r="232" spans="2:16" ht="21.75" customHeight="1" x14ac:dyDescent="0.3">
      <c r="B232" s="280"/>
      <c r="C232" s="300"/>
      <c r="D232" s="300"/>
      <c r="E232" s="300" t="s">
        <v>1842</v>
      </c>
      <c r="F232" s="302">
        <f>5.92+6+5.58+0.3+0.3+0.3+0.15</f>
        <v>18.55</v>
      </c>
      <c r="G232" s="302">
        <v>0.15</v>
      </c>
      <c r="H232" s="300"/>
      <c r="I232" s="301"/>
      <c r="J232" s="301">
        <f>F232*G232</f>
        <v>2.7825000000000002</v>
      </c>
      <c r="K232" s="300"/>
      <c r="L232" s="300"/>
      <c r="M232" s="302"/>
      <c r="N232" s="291"/>
      <c r="O232" s="293"/>
      <c r="P232" s="283"/>
    </row>
    <row r="233" spans="2:16" ht="21.75" customHeight="1" x14ac:dyDescent="0.3">
      <c r="B233" s="280"/>
      <c r="C233" s="300"/>
      <c r="D233" s="300"/>
      <c r="E233" s="300" t="s">
        <v>1843</v>
      </c>
      <c r="F233" s="302">
        <f>6.075+5.925+0.15+0.3+0.3</f>
        <v>12.750000000000002</v>
      </c>
      <c r="G233" s="302">
        <v>0.15</v>
      </c>
      <c r="H233" s="300"/>
      <c r="I233" s="301"/>
      <c r="J233" s="301">
        <f t="shared" ref="J233:J243" si="4">F233*G233</f>
        <v>1.9125000000000001</v>
      </c>
      <c r="K233" s="300"/>
      <c r="L233" s="300"/>
      <c r="M233" s="302"/>
      <c r="N233" s="291"/>
      <c r="O233" s="293"/>
      <c r="P233" s="283"/>
    </row>
    <row r="234" spans="2:16" ht="21.75" customHeight="1" x14ac:dyDescent="0.3">
      <c r="B234" s="280"/>
      <c r="C234" s="300"/>
      <c r="D234" s="300"/>
      <c r="E234" s="300" t="s">
        <v>1844</v>
      </c>
      <c r="F234" s="302">
        <f>6.075+6+3.278+0.15+0.3+0.3+0.3</f>
        <v>16.403000000000002</v>
      </c>
      <c r="G234" s="302">
        <v>0.15</v>
      </c>
      <c r="H234" s="300"/>
      <c r="I234" s="301"/>
      <c r="J234" s="301">
        <f t="shared" si="4"/>
        <v>2.4604500000000002</v>
      </c>
      <c r="K234" s="300"/>
      <c r="L234" s="300"/>
      <c r="M234" s="302"/>
      <c r="N234" s="291"/>
      <c r="O234" s="293"/>
      <c r="P234" s="283"/>
    </row>
    <row r="235" spans="2:16" ht="21.75" customHeight="1" x14ac:dyDescent="0.3">
      <c r="B235" s="280"/>
      <c r="C235" s="300"/>
      <c r="D235" s="300"/>
      <c r="E235" s="300" t="s">
        <v>1845</v>
      </c>
      <c r="F235" s="302">
        <f>3.578+0.3</f>
        <v>3.8779999999999997</v>
      </c>
      <c r="G235" s="302">
        <v>0.15</v>
      </c>
      <c r="H235" s="300"/>
      <c r="I235" s="301"/>
      <c r="J235" s="301">
        <f t="shared" si="4"/>
        <v>0.58169999999999988</v>
      </c>
      <c r="K235" s="300"/>
      <c r="L235" s="300"/>
      <c r="M235" s="302"/>
      <c r="N235" s="291"/>
      <c r="O235" s="293"/>
      <c r="P235" s="283"/>
    </row>
    <row r="236" spans="2:16" ht="21.75" customHeight="1" x14ac:dyDescent="0.3">
      <c r="B236" s="280"/>
      <c r="C236" s="300"/>
      <c r="D236" s="300"/>
      <c r="E236" s="300" t="s">
        <v>1846</v>
      </c>
      <c r="F236" s="302">
        <f>5.925+6+2.35+3.08+0.3+0.3+0.3+0.3</f>
        <v>18.555000000000003</v>
      </c>
      <c r="G236" s="302">
        <v>0.15</v>
      </c>
      <c r="H236" s="300"/>
      <c r="I236" s="301"/>
      <c r="J236" s="301">
        <f t="shared" si="4"/>
        <v>2.7832500000000002</v>
      </c>
      <c r="K236" s="300"/>
      <c r="L236" s="300"/>
      <c r="M236" s="302"/>
      <c r="N236" s="291"/>
      <c r="O236" s="293"/>
      <c r="P236" s="283"/>
    </row>
    <row r="237" spans="2:16" ht="21.75" customHeight="1" x14ac:dyDescent="0.3">
      <c r="B237" s="280"/>
      <c r="C237" s="300"/>
      <c r="D237" s="300"/>
      <c r="E237" s="300" t="s">
        <v>1847</v>
      </c>
      <c r="F237" s="302">
        <f>6.275+2.348+6.278+0.15+0.3+0.3+0.15</f>
        <v>15.801000000000002</v>
      </c>
      <c r="G237" s="302">
        <v>0.15</v>
      </c>
      <c r="H237" s="300"/>
      <c r="I237" s="301"/>
      <c r="J237" s="301">
        <f t="shared" si="4"/>
        <v>2.3701500000000002</v>
      </c>
      <c r="K237" s="300"/>
      <c r="L237" s="300"/>
      <c r="M237" s="302"/>
      <c r="N237" s="291"/>
      <c r="O237" s="293"/>
      <c r="P237" s="283"/>
    </row>
    <row r="238" spans="2:16" ht="21.75" customHeight="1" x14ac:dyDescent="0.3">
      <c r="B238" s="280"/>
      <c r="C238" s="300"/>
      <c r="D238" s="300"/>
      <c r="E238" s="300" t="s">
        <v>1848</v>
      </c>
      <c r="F238" s="302">
        <f>6.35+0.15+0.15</f>
        <v>6.65</v>
      </c>
      <c r="G238" s="302">
        <v>0.15</v>
      </c>
      <c r="H238" s="300"/>
      <c r="I238" s="301"/>
      <c r="J238" s="301">
        <f t="shared" si="4"/>
        <v>0.99750000000000005</v>
      </c>
      <c r="K238" s="300"/>
      <c r="L238" s="300"/>
      <c r="M238" s="302"/>
      <c r="N238" s="291"/>
      <c r="O238" s="293"/>
      <c r="P238" s="283"/>
    </row>
    <row r="239" spans="2:16" ht="21.75" customHeight="1" x14ac:dyDescent="0.3">
      <c r="B239" s="280"/>
      <c r="C239" s="300"/>
      <c r="D239" s="300"/>
      <c r="E239" s="300" t="s">
        <v>1849</v>
      </c>
      <c r="F239" s="302">
        <f>6.353+0.15+0.15</f>
        <v>6.6530000000000005</v>
      </c>
      <c r="G239" s="302">
        <v>0.15</v>
      </c>
      <c r="H239" s="300"/>
      <c r="I239" s="301"/>
      <c r="J239" s="301">
        <f t="shared" si="4"/>
        <v>0.99795</v>
      </c>
      <c r="K239" s="300"/>
      <c r="L239" s="300"/>
      <c r="M239" s="302"/>
      <c r="N239" s="291"/>
      <c r="O239" s="293"/>
      <c r="P239" s="283"/>
    </row>
    <row r="240" spans="2:16" ht="21.75" customHeight="1" x14ac:dyDescent="0.3">
      <c r="B240" s="280"/>
      <c r="C240" s="300"/>
      <c r="D240" s="300"/>
      <c r="E240" s="300" t="s">
        <v>1850</v>
      </c>
      <c r="F240" s="302">
        <f>6.35+0.15+0.15</f>
        <v>6.65</v>
      </c>
      <c r="G240" s="302">
        <v>0.15</v>
      </c>
      <c r="H240" s="300"/>
      <c r="I240" s="301"/>
      <c r="J240" s="301">
        <f t="shared" si="4"/>
        <v>0.99750000000000005</v>
      </c>
      <c r="K240" s="300"/>
      <c r="L240" s="300"/>
      <c r="M240" s="302"/>
      <c r="N240" s="291"/>
      <c r="O240" s="293"/>
      <c r="P240" s="283"/>
    </row>
    <row r="241" spans="2:16" ht="21.75" customHeight="1" x14ac:dyDescent="0.3">
      <c r="B241" s="280"/>
      <c r="C241" s="300"/>
      <c r="D241" s="300"/>
      <c r="E241" s="300" t="s">
        <v>1851</v>
      </c>
      <c r="F241" s="302">
        <f>6.353+0.15+0.15</f>
        <v>6.6530000000000005</v>
      </c>
      <c r="G241" s="302">
        <v>0.15</v>
      </c>
      <c r="H241" s="300"/>
      <c r="I241" s="301"/>
      <c r="J241" s="301">
        <f t="shared" si="4"/>
        <v>0.99795</v>
      </c>
      <c r="K241" s="300"/>
      <c r="L241" s="300"/>
      <c r="M241" s="302"/>
      <c r="N241" s="291"/>
      <c r="O241" s="293"/>
      <c r="P241" s="283"/>
    </row>
    <row r="242" spans="2:16" ht="21.75" customHeight="1" x14ac:dyDescent="0.3">
      <c r="B242" s="280"/>
      <c r="C242" s="300"/>
      <c r="D242" s="300"/>
      <c r="E242" s="300" t="s">
        <v>1852</v>
      </c>
      <c r="F242" s="302">
        <f>2.13+0.28</f>
        <v>2.41</v>
      </c>
      <c r="G242" s="302">
        <v>0.15</v>
      </c>
      <c r="H242" s="300"/>
      <c r="I242" s="301"/>
      <c r="J242" s="301">
        <f t="shared" si="4"/>
        <v>0.36149999999999999</v>
      </c>
      <c r="K242" s="300"/>
      <c r="L242" s="300"/>
      <c r="M242" s="302"/>
      <c r="N242" s="291"/>
      <c r="O242" s="293"/>
      <c r="P242" s="283"/>
    </row>
    <row r="243" spans="2:16" ht="21.75" customHeight="1" x14ac:dyDescent="0.3">
      <c r="B243" s="280"/>
      <c r="C243" s="300"/>
      <c r="D243" s="300"/>
      <c r="E243" s="300" t="s">
        <v>1853</v>
      </c>
      <c r="F243" s="302">
        <f>4.07+0.15+0.15</f>
        <v>4.370000000000001</v>
      </c>
      <c r="G243" s="302">
        <v>0.15</v>
      </c>
      <c r="H243" s="300"/>
      <c r="I243" s="301"/>
      <c r="J243" s="301">
        <f t="shared" si="4"/>
        <v>0.65550000000000008</v>
      </c>
      <c r="K243" s="300"/>
      <c r="L243" s="300"/>
      <c r="M243" s="302"/>
      <c r="N243" s="291"/>
      <c r="O243" s="293"/>
      <c r="P243" s="283"/>
    </row>
    <row r="244" spans="2:16" x14ac:dyDescent="0.3">
      <c r="B244" s="280"/>
      <c r="C244" s="300"/>
      <c r="D244" s="300"/>
      <c r="E244" s="300" t="s">
        <v>1854</v>
      </c>
      <c r="F244" s="302">
        <f>0.98+1+0.3</f>
        <v>2.2799999999999998</v>
      </c>
      <c r="G244" s="302">
        <v>0.15</v>
      </c>
      <c r="H244" s="300"/>
      <c r="I244" s="301"/>
      <c r="J244" s="301">
        <f>F244*G244</f>
        <v>0.34199999999999997</v>
      </c>
      <c r="K244" s="300"/>
      <c r="L244" s="300"/>
      <c r="M244" s="302"/>
      <c r="N244" s="291"/>
      <c r="O244" s="293"/>
      <c r="P244" s="283"/>
    </row>
    <row r="245" spans="2:16" ht="21.75" customHeight="1" x14ac:dyDescent="0.3">
      <c r="B245" s="280"/>
      <c r="C245" s="300"/>
      <c r="D245" s="300"/>
      <c r="E245" s="300" t="s">
        <v>1855</v>
      </c>
      <c r="F245" s="302">
        <f>0.85+1.37+0.3+0.3</f>
        <v>2.82</v>
      </c>
      <c r="G245" s="302">
        <v>0.15</v>
      </c>
      <c r="H245" s="300"/>
      <c r="I245" s="318" t="s">
        <v>1858</v>
      </c>
      <c r="J245" s="318">
        <f>SUM(J232:J244)</f>
        <v>18.240449999999999</v>
      </c>
      <c r="K245" s="300"/>
      <c r="L245" s="300"/>
      <c r="M245" s="302"/>
      <c r="N245" s="291"/>
      <c r="O245" s="293"/>
      <c r="P245" s="283"/>
    </row>
    <row r="246" spans="2:16" ht="21.75" customHeight="1" x14ac:dyDescent="0.3">
      <c r="B246" s="280"/>
      <c r="C246" s="300"/>
      <c r="D246" s="300"/>
      <c r="E246" s="300"/>
      <c r="F246" s="302"/>
      <c r="G246" s="302"/>
      <c r="H246" s="300"/>
      <c r="I246" s="318"/>
      <c r="J246" s="318"/>
      <c r="K246" s="300"/>
      <c r="L246" s="300"/>
      <c r="M246" s="302"/>
      <c r="N246" s="291"/>
      <c r="O246" s="293"/>
      <c r="P246" s="283"/>
    </row>
    <row r="247" spans="2:16" ht="21.75" customHeight="1" x14ac:dyDescent="0.3">
      <c r="B247" s="280"/>
      <c r="C247" s="300"/>
      <c r="D247" s="300"/>
      <c r="E247" s="300"/>
      <c r="F247" s="302"/>
      <c r="G247" s="302"/>
      <c r="H247" s="312"/>
      <c r="I247" s="308" t="s">
        <v>1860</v>
      </c>
      <c r="J247" s="318">
        <f>J245+J228</f>
        <v>28.160449999999997</v>
      </c>
      <c r="K247" s="300"/>
      <c r="L247" s="300"/>
      <c r="M247" s="302"/>
      <c r="N247" s="291"/>
      <c r="O247" s="293"/>
      <c r="P247" s="283"/>
    </row>
    <row r="248" spans="2:16" ht="21.75" customHeight="1" thickBot="1" x14ac:dyDescent="0.35">
      <c r="B248" s="280"/>
      <c r="C248" s="300"/>
      <c r="D248" s="300"/>
      <c r="E248" s="300"/>
      <c r="F248" s="302"/>
      <c r="G248" s="302"/>
      <c r="H248" s="300"/>
      <c r="I248" s="301"/>
      <c r="J248" s="301"/>
      <c r="K248" s="300"/>
      <c r="L248" s="300"/>
      <c r="M248" s="302"/>
      <c r="N248" s="291"/>
      <c r="O248" s="293"/>
      <c r="P248" s="283"/>
    </row>
    <row r="249" spans="2:16" s="187" customFormat="1" ht="21.75" customHeight="1" thickBot="1" x14ac:dyDescent="0.25">
      <c r="B249" s="295" t="s">
        <v>1861</v>
      </c>
      <c r="C249" s="191" t="s">
        <v>161</v>
      </c>
      <c r="D249" s="191"/>
      <c r="E249" s="192"/>
      <c r="F249" s="192"/>
      <c r="G249" s="192"/>
      <c r="H249" s="193"/>
      <c r="I249" s="192"/>
      <c r="J249" s="192"/>
      <c r="K249" s="194"/>
      <c r="L249" s="194"/>
      <c r="M249" s="195"/>
      <c r="N249" s="196"/>
      <c r="O249" s="196">
        <f>SUM(M252:M252)</f>
        <v>7.7053799999999981</v>
      </c>
      <c r="P249" s="296" t="s">
        <v>97</v>
      </c>
    </row>
    <row r="250" spans="2:16" s="187" customFormat="1" ht="21.75" customHeight="1" x14ac:dyDescent="0.2">
      <c r="B250" s="288"/>
      <c r="C250" s="289"/>
      <c r="D250" s="289"/>
      <c r="E250" s="319" t="s">
        <v>1543</v>
      </c>
      <c r="F250" s="289"/>
      <c r="G250" s="289"/>
      <c r="H250" s="290"/>
      <c r="I250" s="289"/>
      <c r="J250" s="289"/>
      <c r="K250" s="291"/>
      <c r="L250" s="291"/>
      <c r="M250" s="292"/>
      <c r="N250" s="293"/>
      <c r="O250" s="293"/>
      <c r="P250" s="294"/>
    </row>
    <row r="251" spans="2:16" ht="21.75" customHeight="1" x14ac:dyDescent="0.3">
      <c r="B251" s="280"/>
      <c r="C251" s="297" t="s">
        <v>1716</v>
      </c>
      <c r="D251" s="297"/>
      <c r="E251" s="297" t="s">
        <v>2</v>
      </c>
      <c r="F251" s="312"/>
      <c r="G251" s="297" t="s">
        <v>1862</v>
      </c>
      <c r="H251" s="297" t="s">
        <v>1766</v>
      </c>
      <c r="I251" s="297"/>
      <c r="J251" s="312"/>
      <c r="K251" s="297"/>
      <c r="L251" s="297"/>
      <c r="M251" s="298" t="s">
        <v>3</v>
      </c>
      <c r="N251" s="299" t="s">
        <v>1717</v>
      </c>
      <c r="O251" s="293"/>
      <c r="P251" s="283"/>
    </row>
    <row r="252" spans="2:16" ht="21.75" customHeight="1" x14ac:dyDescent="0.3">
      <c r="B252" s="280"/>
      <c r="C252" s="300" t="s">
        <v>1718</v>
      </c>
      <c r="D252" s="300"/>
      <c r="E252" s="300" t="s">
        <v>1863</v>
      </c>
      <c r="F252" s="302"/>
      <c r="G252" s="302" t="str">
        <f>B198</f>
        <v>4.1.2</v>
      </c>
      <c r="H252" s="302">
        <f>M188</f>
        <v>12.54</v>
      </c>
      <c r="I252" s="301"/>
      <c r="J252" s="301"/>
      <c r="K252" s="300"/>
      <c r="L252" s="300" t="s">
        <v>1720</v>
      </c>
      <c r="M252" s="302">
        <f>H262</f>
        <v>7.7053799999999981</v>
      </c>
      <c r="N252" s="291" t="str">
        <f>P249</f>
        <v>m³</v>
      </c>
      <c r="O252" s="293"/>
      <c r="P252" s="283"/>
    </row>
    <row r="253" spans="2:16" ht="21.75" customHeight="1" x14ac:dyDescent="0.3">
      <c r="B253" s="280"/>
      <c r="C253" s="300"/>
      <c r="D253" s="300"/>
      <c r="E253" s="300" t="s">
        <v>1841</v>
      </c>
      <c r="F253" s="302"/>
      <c r="G253" s="302" t="str">
        <f>B198</f>
        <v>4.1.2</v>
      </c>
      <c r="H253" s="302">
        <f>M201</f>
        <v>7.4653800000000006</v>
      </c>
      <c r="I253" s="301"/>
      <c r="J253" s="301"/>
      <c r="K253" s="300"/>
      <c r="L253" s="300"/>
      <c r="M253" s="302"/>
      <c r="N253" s="291"/>
      <c r="O253" s="293"/>
      <c r="P253" s="283"/>
    </row>
    <row r="254" spans="2:16" ht="21.75" customHeight="1" x14ac:dyDescent="0.3">
      <c r="B254" s="280"/>
      <c r="C254" s="300"/>
      <c r="D254" s="300"/>
      <c r="E254" s="300"/>
      <c r="F254" s="302"/>
      <c r="G254" s="298" t="s">
        <v>3</v>
      </c>
      <c r="H254" s="298">
        <f>SUM(H252:H253)</f>
        <v>20.005379999999999</v>
      </c>
      <c r="I254" s="301"/>
      <c r="J254" s="301"/>
      <c r="K254" s="300"/>
      <c r="L254" s="300"/>
      <c r="M254" s="302"/>
      <c r="N254" s="291"/>
      <c r="O254" s="293"/>
      <c r="P254" s="283"/>
    </row>
    <row r="255" spans="2:16" ht="21.75" customHeight="1" x14ac:dyDescent="0.3">
      <c r="B255" s="280"/>
      <c r="C255" s="300" t="s">
        <v>1864</v>
      </c>
      <c r="D255" s="300"/>
      <c r="E255" s="300"/>
      <c r="F255" s="302"/>
      <c r="G255" s="302"/>
      <c r="H255" s="300"/>
      <c r="I255" s="301"/>
      <c r="J255" s="301"/>
      <c r="K255" s="300"/>
      <c r="L255" s="300"/>
      <c r="M255" s="302"/>
      <c r="N255" s="291"/>
      <c r="O255" s="293"/>
      <c r="P255" s="283"/>
    </row>
    <row r="256" spans="2:16" ht="21.75" customHeight="1" x14ac:dyDescent="0.3">
      <c r="B256" s="280"/>
      <c r="C256" s="300"/>
      <c r="D256" s="300"/>
      <c r="E256" s="450" t="s">
        <v>1865</v>
      </c>
      <c r="F256" s="450"/>
      <c r="G256" s="450"/>
      <c r="H256" s="450"/>
      <c r="I256" s="320"/>
      <c r="J256" s="320"/>
      <c r="K256" s="300"/>
      <c r="L256" s="300"/>
      <c r="M256" s="302"/>
      <c r="N256" s="291"/>
      <c r="O256" s="293"/>
      <c r="P256" s="283"/>
    </row>
    <row r="257" spans="2:16" x14ac:dyDescent="0.3">
      <c r="B257" s="280"/>
      <c r="C257" s="300"/>
      <c r="D257" s="300"/>
      <c r="E257" s="297" t="s">
        <v>2</v>
      </c>
      <c r="F257" s="312"/>
      <c r="G257" s="308" t="s">
        <v>1866</v>
      </c>
      <c r="H257" s="297" t="s">
        <v>1766</v>
      </c>
      <c r="I257" s="301"/>
      <c r="J257" s="301"/>
      <c r="K257" s="300"/>
      <c r="L257" s="300"/>
      <c r="M257" s="302"/>
      <c r="N257" s="291"/>
      <c r="O257" s="293"/>
      <c r="P257" s="283"/>
    </row>
    <row r="258" spans="2:16" ht="21.75" customHeight="1" x14ac:dyDescent="0.3">
      <c r="B258" s="280"/>
      <c r="C258" s="300"/>
      <c r="D258" s="300"/>
      <c r="E258" s="300" t="s">
        <v>1867</v>
      </c>
      <c r="F258" s="302"/>
      <c r="G258" s="321">
        <v>3</v>
      </c>
      <c r="H258" s="300">
        <v>4.83</v>
      </c>
      <c r="I258" s="301"/>
      <c r="J258" s="301"/>
      <c r="K258" s="300"/>
      <c r="L258" s="300"/>
      <c r="M258" s="302"/>
      <c r="N258" s="291"/>
      <c r="O258" s="293"/>
      <c r="P258" s="283"/>
    </row>
    <row r="259" spans="2:16" ht="21.75" customHeight="1" x14ac:dyDescent="0.3">
      <c r="B259" s="280"/>
      <c r="C259" s="300"/>
      <c r="D259" s="300"/>
      <c r="E259" s="300" t="s">
        <v>1868</v>
      </c>
      <c r="F259" s="302"/>
      <c r="G259" s="321">
        <v>4</v>
      </c>
      <c r="H259" s="300">
        <v>7.47</v>
      </c>
      <c r="I259" s="301"/>
      <c r="J259" s="301"/>
      <c r="K259" s="300"/>
      <c r="L259" s="300"/>
      <c r="M259" s="302"/>
      <c r="N259" s="291"/>
      <c r="O259" s="293"/>
      <c r="P259" s="283"/>
    </row>
    <row r="260" spans="2:16" ht="21.75" customHeight="1" x14ac:dyDescent="0.3">
      <c r="B260" s="280"/>
      <c r="C260" s="300"/>
      <c r="D260" s="300"/>
      <c r="E260" s="300"/>
      <c r="F260" s="302"/>
      <c r="G260" s="298" t="s">
        <v>3</v>
      </c>
      <c r="H260" s="298">
        <f>SUM(H258:H259)</f>
        <v>12.3</v>
      </c>
      <c r="I260" s="301"/>
      <c r="J260" s="301"/>
      <c r="K260" s="300"/>
      <c r="L260" s="300"/>
      <c r="M260" s="302"/>
      <c r="N260" s="291"/>
      <c r="O260" s="293"/>
      <c r="P260" s="283"/>
    </row>
    <row r="261" spans="2:16" ht="21.75" customHeight="1" x14ac:dyDescent="0.3">
      <c r="B261" s="280"/>
      <c r="C261" s="300"/>
      <c r="D261" s="300"/>
      <c r="E261" s="300"/>
      <c r="F261" s="302"/>
      <c r="G261" s="302"/>
      <c r="H261" s="300"/>
      <c r="I261" s="301"/>
      <c r="J261" s="301"/>
      <c r="K261" s="300"/>
      <c r="L261" s="300"/>
      <c r="M261" s="302"/>
      <c r="N261" s="291"/>
      <c r="O261" s="293"/>
      <c r="P261" s="283"/>
    </row>
    <row r="262" spans="2:16" ht="21.75" customHeight="1" x14ac:dyDescent="0.3">
      <c r="B262" s="280"/>
      <c r="C262" s="300"/>
      <c r="D262" s="300"/>
      <c r="E262" s="300"/>
      <c r="F262" s="302"/>
      <c r="G262" s="322" t="s">
        <v>1869</v>
      </c>
      <c r="H262" s="302">
        <f>H254-H260</f>
        <v>7.7053799999999981</v>
      </c>
      <c r="I262" s="301"/>
      <c r="J262" s="301"/>
      <c r="K262" s="300"/>
      <c r="L262" s="300"/>
      <c r="M262" s="302"/>
      <c r="N262" s="291"/>
      <c r="O262" s="293"/>
      <c r="P262" s="283"/>
    </row>
    <row r="263" spans="2:16" ht="19.5" thickBot="1" x14ac:dyDescent="0.35">
      <c r="B263" s="280"/>
      <c r="C263" s="300"/>
      <c r="D263" s="300"/>
      <c r="E263" s="313"/>
      <c r="F263" s="300"/>
      <c r="G263" s="306"/>
      <c r="H263" s="300"/>
      <c r="I263" s="301"/>
      <c r="J263" s="301"/>
      <c r="K263" s="300"/>
      <c r="L263" s="300"/>
      <c r="M263" s="302"/>
      <c r="N263" s="291"/>
      <c r="O263" s="293"/>
      <c r="P263" s="283"/>
    </row>
    <row r="264" spans="2:16" s="187" customFormat="1" ht="19.5" thickBot="1" x14ac:dyDescent="0.25">
      <c r="B264" s="286" t="s">
        <v>1870</v>
      </c>
      <c r="C264" s="188" t="s">
        <v>163</v>
      </c>
      <c r="D264" s="188"/>
      <c r="E264" s="189"/>
      <c r="F264" s="189"/>
      <c r="G264" s="189"/>
      <c r="H264" s="189"/>
      <c r="I264" s="189"/>
      <c r="J264" s="189"/>
      <c r="K264" s="189"/>
      <c r="L264" s="189"/>
      <c r="M264" s="190"/>
      <c r="N264" s="189"/>
      <c r="O264" s="189"/>
      <c r="P264" s="287"/>
    </row>
    <row r="265" spans="2:16" s="187" customFormat="1" ht="19.5" thickBot="1" x14ac:dyDescent="0.25">
      <c r="B265" s="288"/>
      <c r="C265" s="289"/>
      <c r="D265" s="289"/>
      <c r="E265" s="289"/>
      <c r="F265" s="289"/>
      <c r="G265" s="289"/>
      <c r="H265" s="290"/>
      <c r="I265" s="289"/>
      <c r="J265" s="289"/>
      <c r="K265" s="291"/>
      <c r="L265" s="291"/>
      <c r="M265" s="292"/>
      <c r="N265" s="293"/>
      <c r="O265" s="293"/>
      <c r="P265" s="294"/>
    </row>
    <row r="266" spans="2:16" s="187" customFormat="1" ht="21.75" customHeight="1" thickBot="1" x14ac:dyDescent="0.25">
      <c r="B266" s="295" t="s">
        <v>1871</v>
      </c>
      <c r="C266" s="191" t="s">
        <v>1872</v>
      </c>
      <c r="D266" s="191"/>
      <c r="E266" s="192"/>
      <c r="F266" s="192"/>
      <c r="G266" s="192"/>
      <c r="H266" s="193"/>
      <c r="I266" s="192"/>
      <c r="J266" s="192"/>
      <c r="K266" s="194"/>
      <c r="L266" s="194"/>
      <c r="M266" s="195"/>
      <c r="N266" s="196"/>
      <c r="O266" s="196">
        <f>SUM(M269:M269)</f>
        <v>36.450000000000003</v>
      </c>
      <c r="P266" s="296" t="s">
        <v>74</v>
      </c>
    </row>
    <row r="267" spans="2:16" s="187" customFormat="1" x14ac:dyDescent="0.2">
      <c r="B267" s="288"/>
      <c r="C267" s="289"/>
      <c r="D267" s="289"/>
      <c r="E267" s="289"/>
      <c r="F267" s="289"/>
      <c r="G267" s="289"/>
      <c r="H267" s="290"/>
      <c r="I267" s="289"/>
      <c r="J267" s="289"/>
      <c r="K267" s="291"/>
      <c r="L267" s="291"/>
      <c r="M267" s="292"/>
      <c r="N267" s="293"/>
      <c r="O267" s="293"/>
      <c r="P267" s="294"/>
    </row>
    <row r="268" spans="2:16" ht="21.75" customHeight="1" x14ac:dyDescent="0.3">
      <c r="B268" s="280"/>
      <c r="C268" s="297" t="s">
        <v>1716</v>
      </c>
      <c r="D268" s="297"/>
      <c r="E268" s="297" t="s">
        <v>2</v>
      </c>
      <c r="F268" s="302"/>
      <c r="G268" s="308" t="s">
        <v>1866</v>
      </c>
      <c r="H268" s="297" t="s">
        <v>1807</v>
      </c>
      <c r="I268" s="297"/>
      <c r="J268" s="297"/>
      <c r="K268" s="297"/>
      <c r="L268" s="297"/>
      <c r="M268" s="298" t="s">
        <v>3</v>
      </c>
      <c r="N268" s="299" t="s">
        <v>1717</v>
      </c>
      <c r="O268" s="293"/>
      <c r="P268" s="283"/>
    </row>
    <row r="269" spans="2:16" ht="21.75" customHeight="1" x14ac:dyDescent="0.3">
      <c r="B269" s="280"/>
      <c r="C269" s="300" t="s">
        <v>1718</v>
      </c>
      <c r="D269" s="300"/>
      <c r="E269" s="300" t="s">
        <v>1873</v>
      </c>
      <c r="F269" s="302"/>
      <c r="G269" s="321">
        <v>3</v>
      </c>
      <c r="H269" s="300">
        <v>36.450000000000003</v>
      </c>
      <c r="I269" s="301"/>
      <c r="J269" s="301"/>
      <c r="K269" s="300"/>
      <c r="L269" s="300" t="s">
        <v>1720</v>
      </c>
      <c r="M269" s="302">
        <f>H269</f>
        <v>36.450000000000003</v>
      </c>
      <c r="N269" s="291" t="str">
        <f>P266</f>
        <v>m²</v>
      </c>
      <c r="O269" s="293"/>
      <c r="P269" s="283"/>
    </row>
    <row r="270" spans="2:16" ht="21.75" customHeight="1" x14ac:dyDescent="0.3">
      <c r="B270" s="280"/>
      <c r="C270" s="300" t="s">
        <v>1874</v>
      </c>
      <c r="D270" s="300"/>
      <c r="E270" s="310"/>
      <c r="F270" s="302"/>
      <c r="G270" s="321"/>
      <c r="H270" s="300"/>
      <c r="I270" s="301"/>
      <c r="J270" s="301"/>
      <c r="K270" s="300"/>
      <c r="L270" s="300"/>
      <c r="M270" s="302"/>
      <c r="N270" s="291"/>
      <c r="O270" s="293"/>
      <c r="P270" s="283"/>
    </row>
    <row r="271" spans="2:16" ht="21.75" customHeight="1" thickBot="1" x14ac:dyDescent="0.35">
      <c r="B271" s="280"/>
      <c r="C271" s="312"/>
      <c r="D271" s="300"/>
      <c r="E271" s="300"/>
      <c r="F271" s="302"/>
      <c r="G271" s="302"/>
      <c r="H271" s="300"/>
      <c r="I271" s="301"/>
      <c r="J271" s="301"/>
      <c r="K271" s="300"/>
      <c r="L271" s="300"/>
      <c r="M271" s="302"/>
      <c r="N271" s="291"/>
      <c r="O271" s="293"/>
      <c r="P271" s="283"/>
    </row>
    <row r="272" spans="2:16" s="187" customFormat="1" ht="21.75" customHeight="1" thickBot="1" x14ac:dyDescent="0.25">
      <c r="B272" s="295" t="s">
        <v>1875</v>
      </c>
      <c r="C272" s="191" t="s">
        <v>169</v>
      </c>
      <c r="D272" s="191"/>
      <c r="E272" s="192"/>
      <c r="F272" s="192"/>
      <c r="G272" s="192"/>
      <c r="H272" s="193"/>
      <c r="I272" s="192"/>
      <c r="J272" s="192"/>
      <c r="K272" s="194"/>
      <c r="L272" s="194"/>
      <c r="M272" s="195"/>
      <c r="N272" s="196"/>
      <c r="O272" s="196">
        <f>SUM(M275:M275)</f>
        <v>118.22</v>
      </c>
      <c r="P272" s="296" t="s">
        <v>74</v>
      </c>
    </row>
    <row r="273" spans="2:16" s="187" customFormat="1" ht="21.75" customHeight="1" x14ac:dyDescent="0.2">
      <c r="B273" s="288"/>
      <c r="C273" s="289"/>
      <c r="D273" s="289"/>
      <c r="E273" s="289"/>
      <c r="F273" s="289"/>
      <c r="G273" s="289"/>
      <c r="H273" s="290"/>
      <c r="I273" s="289"/>
      <c r="J273" s="289"/>
      <c r="K273" s="291"/>
      <c r="L273" s="291"/>
      <c r="M273" s="292"/>
      <c r="N273" s="293"/>
      <c r="O273" s="293"/>
      <c r="P273" s="294"/>
    </row>
    <row r="274" spans="2:16" ht="21.75" customHeight="1" x14ac:dyDescent="0.3">
      <c r="B274" s="280"/>
      <c r="C274" s="297" t="s">
        <v>1716</v>
      </c>
      <c r="D274" s="297"/>
      <c r="E274" s="297" t="s">
        <v>2</v>
      </c>
      <c r="F274" s="302"/>
      <c r="G274" s="308" t="s">
        <v>1866</v>
      </c>
      <c r="H274" s="297" t="s">
        <v>1807</v>
      </c>
      <c r="I274" s="297"/>
      <c r="J274" s="297"/>
      <c r="K274" s="297"/>
      <c r="L274" s="297"/>
      <c r="M274" s="298" t="s">
        <v>3</v>
      </c>
      <c r="N274" s="299" t="s">
        <v>1717</v>
      </c>
      <c r="O274" s="293"/>
      <c r="P274" s="283"/>
    </row>
    <row r="275" spans="2:16" ht="21.75" customHeight="1" x14ac:dyDescent="0.3">
      <c r="B275" s="280"/>
      <c r="C275" s="300" t="s">
        <v>1718</v>
      </c>
      <c r="D275" s="300"/>
      <c r="E275" s="310" t="s">
        <v>1876</v>
      </c>
      <c r="F275" s="302"/>
      <c r="G275" s="321">
        <v>4</v>
      </c>
      <c r="H275" s="300">
        <v>118.22</v>
      </c>
      <c r="I275" s="301"/>
      <c r="J275" s="301"/>
      <c r="K275" s="300"/>
      <c r="L275" s="300" t="s">
        <v>1720</v>
      </c>
      <c r="M275" s="302">
        <f>H275</f>
        <v>118.22</v>
      </c>
      <c r="N275" s="291" t="str">
        <f>P272</f>
        <v>m²</v>
      </c>
      <c r="O275" s="293"/>
      <c r="P275" s="283"/>
    </row>
    <row r="276" spans="2:16" ht="21.75" customHeight="1" x14ac:dyDescent="0.3">
      <c r="B276" s="280"/>
      <c r="C276" s="300" t="s">
        <v>1877</v>
      </c>
      <c r="D276" s="300"/>
      <c r="E276" s="300"/>
      <c r="F276" s="300"/>
      <c r="G276" s="300"/>
      <c r="H276" s="300"/>
      <c r="I276" s="301"/>
      <c r="J276" s="301"/>
      <c r="K276" s="300"/>
      <c r="L276" s="300"/>
      <c r="M276" s="302"/>
      <c r="N276" s="291"/>
      <c r="O276" s="293"/>
      <c r="P276" s="283"/>
    </row>
    <row r="277" spans="2:16" ht="19.5" thickBot="1" x14ac:dyDescent="0.35">
      <c r="B277" s="280"/>
      <c r="C277" s="300"/>
      <c r="D277" s="300"/>
      <c r="E277" s="300"/>
      <c r="F277" s="302"/>
      <c r="G277" s="302"/>
      <c r="H277" s="300"/>
      <c r="I277" s="301"/>
      <c r="J277" s="301"/>
      <c r="K277" s="300"/>
      <c r="L277" s="300"/>
      <c r="M277" s="302"/>
      <c r="N277" s="291"/>
      <c r="O277" s="293"/>
      <c r="P277" s="283"/>
    </row>
    <row r="278" spans="2:16" s="187" customFormat="1" ht="19.5" thickBot="1" x14ac:dyDescent="0.25">
      <c r="B278" s="286" t="s">
        <v>1878</v>
      </c>
      <c r="C278" s="188" t="s">
        <v>207</v>
      </c>
      <c r="D278" s="188"/>
      <c r="E278" s="189"/>
      <c r="F278" s="189"/>
      <c r="G278" s="189"/>
      <c r="H278" s="189"/>
      <c r="I278" s="189"/>
      <c r="J278" s="189"/>
      <c r="K278" s="189"/>
      <c r="L278" s="189"/>
      <c r="M278" s="190"/>
      <c r="N278" s="189"/>
      <c r="O278" s="189"/>
      <c r="P278" s="287"/>
    </row>
    <row r="279" spans="2:16" s="187" customFormat="1" ht="19.5" thickBot="1" x14ac:dyDescent="0.25">
      <c r="B279" s="288"/>
      <c r="C279" s="289"/>
      <c r="D279" s="289"/>
      <c r="E279" s="289"/>
      <c r="F279" s="289"/>
      <c r="G279" s="289"/>
      <c r="H279" s="290"/>
      <c r="I279" s="289"/>
      <c r="J279" s="289"/>
      <c r="K279" s="291"/>
      <c r="L279" s="291"/>
      <c r="M279" s="292"/>
      <c r="N279" s="293"/>
      <c r="O279" s="293"/>
      <c r="P279" s="294"/>
    </row>
    <row r="280" spans="2:16" s="187" customFormat="1" ht="21.75" customHeight="1" thickBot="1" x14ac:dyDescent="0.25">
      <c r="B280" s="295" t="s">
        <v>1879</v>
      </c>
      <c r="C280" s="191" t="s">
        <v>1880</v>
      </c>
      <c r="D280" s="191"/>
      <c r="E280" s="192"/>
      <c r="F280" s="192"/>
      <c r="G280" s="192"/>
      <c r="H280" s="193"/>
      <c r="I280" s="192"/>
      <c r="J280" s="192"/>
      <c r="K280" s="194"/>
      <c r="L280" s="194"/>
      <c r="M280" s="195"/>
      <c r="N280" s="196"/>
      <c r="O280" s="196">
        <f>SUM(M283:M283)</f>
        <v>8.2727272727272716</v>
      </c>
      <c r="P280" s="296" t="s">
        <v>1881</v>
      </c>
    </row>
    <row r="281" spans="2:16" s="187" customFormat="1" ht="21.75" customHeight="1" x14ac:dyDescent="0.2">
      <c r="B281" s="288"/>
      <c r="C281" s="289"/>
      <c r="D281" s="289"/>
      <c r="E281" s="289"/>
      <c r="F281" s="289"/>
      <c r="G281" s="289"/>
      <c r="H281" s="290"/>
      <c r="I281" s="289"/>
      <c r="J281" s="289"/>
      <c r="K281" s="291"/>
      <c r="L281" s="291"/>
      <c r="M281" s="292"/>
      <c r="N281" s="293"/>
      <c r="O281" s="293"/>
      <c r="P281" s="294"/>
    </row>
    <row r="282" spans="2:16" ht="21.75" customHeight="1" x14ac:dyDescent="0.3">
      <c r="B282" s="280"/>
      <c r="C282" s="297" t="s">
        <v>1716</v>
      </c>
      <c r="D282" s="297"/>
      <c r="E282" s="297" t="s">
        <v>2</v>
      </c>
      <c r="F282" s="312"/>
      <c r="G282" s="308" t="s">
        <v>1866</v>
      </c>
      <c r="H282" s="309" t="s">
        <v>1882</v>
      </c>
      <c r="I282" s="297"/>
      <c r="J282" s="297"/>
      <c r="K282" s="297"/>
      <c r="L282" s="297"/>
      <c r="M282" s="298" t="s">
        <v>3</v>
      </c>
      <c r="N282" s="299" t="s">
        <v>1717</v>
      </c>
      <c r="O282" s="293"/>
      <c r="P282" s="283"/>
    </row>
    <row r="283" spans="2:16" ht="21.75" customHeight="1" x14ac:dyDescent="0.3">
      <c r="B283" s="280"/>
      <c r="C283" s="300" t="s">
        <v>1718</v>
      </c>
      <c r="D283" s="300"/>
      <c r="E283" s="300" t="s">
        <v>1876</v>
      </c>
      <c r="F283" s="302"/>
      <c r="G283" s="321">
        <v>4</v>
      </c>
      <c r="H283" s="300">
        <v>9.1</v>
      </c>
      <c r="I283" s="301"/>
      <c r="J283" s="301"/>
      <c r="K283" s="300"/>
      <c r="L283" s="300" t="s">
        <v>1720</v>
      </c>
      <c r="M283" s="302">
        <f>H285</f>
        <v>8.2727272727272716</v>
      </c>
      <c r="N283" s="291" t="str">
        <f>P280</f>
        <v>kg</v>
      </c>
      <c r="O283" s="293"/>
      <c r="P283" s="283"/>
    </row>
    <row r="284" spans="2:16" x14ac:dyDescent="0.3">
      <c r="B284" s="280"/>
      <c r="C284" s="300" t="s">
        <v>1877</v>
      </c>
      <c r="D284" s="300"/>
      <c r="E284" s="300"/>
      <c r="F284" s="302"/>
      <c r="G284" s="298" t="s">
        <v>1883</v>
      </c>
      <c r="H284" s="298">
        <f>H283</f>
        <v>9.1</v>
      </c>
      <c r="I284" s="301"/>
      <c r="J284" s="301"/>
      <c r="K284" s="300"/>
      <c r="L284" s="300"/>
      <c r="M284" s="302"/>
      <c r="N284" s="291"/>
      <c r="O284" s="293"/>
      <c r="P284" s="283"/>
    </row>
    <row r="285" spans="2:16" ht="21.75" customHeight="1" x14ac:dyDescent="0.3">
      <c r="B285" s="280"/>
      <c r="C285" s="300"/>
      <c r="D285" s="300"/>
      <c r="E285" s="300"/>
      <c r="F285" s="300"/>
      <c r="G285" s="297" t="s">
        <v>1884</v>
      </c>
      <c r="H285" s="298">
        <f>H284/1.1</f>
        <v>8.2727272727272716</v>
      </c>
      <c r="I285" s="301"/>
      <c r="J285" s="301"/>
      <c r="K285" s="300"/>
      <c r="L285" s="300"/>
      <c r="M285" s="302"/>
      <c r="N285" s="291"/>
      <c r="O285" s="293"/>
      <c r="P285" s="283"/>
    </row>
    <row r="286" spans="2:16" ht="19.5" thickBot="1" x14ac:dyDescent="0.35">
      <c r="B286" s="280"/>
      <c r="C286" s="300"/>
      <c r="D286" s="300"/>
      <c r="E286" s="313"/>
      <c r="F286" s="300"/>
      <c r="G286" s="306"/>
      <c r="H286" s="300"/>
      <c r="I286" s="301"/>
      <c r="J286" s="301"/>
      <c r="K286" s="300"/>
      <c r="L286" s="300"/>
      <c r="M286" s="302"/>
      <c r="N286" s="291"/>
      <c r="O286" s="293"/>
      <c r="P286" s="283"/>
    </row>
    <row r="287" spans="2:16" s="187" customFormat="1" ht="21.75" customHeight="1" thickBot="1" x14ac:dyDescent="0.25">
      <c r="B287" s="295" t="s">
        <v>1885</v>
      </c>
      <c r="C287" s="191" t="s">
        <v>1886</v>
      </c>
      <c r="D287" s="191"/>
      <c r="E287" s="192"/>
      <c r="F287" s="192"/>
      <c r="G287" s="192"/>
      <c r="H287" s="193"/>
      <c r="I287" s="192"/>
      <c r="J287" s="192"/>
      <c r="K287" s="194"/>
      <c r="L287" s="194"/>
      <c r="M287" s="195"/>
      <c r="N287" s="196"/>
      <c r="O287" s="196">
        <f>SUM(M290:M290)</f>
        <v>241.5454545454545</v>
      </c>
      <c r="P287" s="296" t="s">
        <v>1881</v>
      </c>
    </row>
    <row r="288" spans="2:16" s="187" customFormat="1" ht="21.75" customHeight="1" x14ac:dyDescent="0.2">
      <c r="B288" s="288"/>
      <c r="C288" s="289"/>
      <c r="D288" s="289"/>
      <c r="E288" s="289"/>
      <c r="F288" s="289"/>
      <c r="G288" s="289"/>
      <c r="H288" s="290"/>
      <c r="I288" s="289"/>
      <c r="J288" s="289"/>
      <c r="K288" s="291"/>
      <c r="L288" s="291"/>
      <c r="M288" s="292"/>
      <c r="N288" s="293"/>
      <c r="O288" s="293"/>
      <c r="P288" s="294"/>
    </row>
    <row r="289" spans="2:16" ht="21.75" customHeight="1" x14ac:dyDescent="0.3">
      <c r="B289" s="280"/>
      <c r="C289" s="297" t="s">
        <v>1716</v>
      </c>
      <c r="D289" s="297"/>
      <c r="E289" s="297" t="s">
        <v>2</v>
      </c>
      <c r="F289" s="312"/>
      <c r="G289" s="308" t="s">
        <v>1866</v>
      </c>
      <c r="H289" s="309" t="s">
        <v>1882</v>
      </c>
      <c r="I289" s="297"/>
      <c r="J289" s="297"/>
      <c r="K289" s="297"/>
      <c r="L289" s="297"/>
      <c r="M289" s="298" t="s">
        <v>3</v>
      </c>
      <c r="N289" s="299" t="s">
        <v>1717</v>
      </c>
      <c r="O289" s="293"/>
      <c r="P289" s="283"/>
    </row>
    <row r="290" spans="2:16" ht="21.75" customHeight="1" x14ac:dyDescent="0.3">
      <c r="B290" s="280"/>
      <c r="C290" s="300" t="s">
        <v>1718</v>
      </c>
      <c r="D290" s="300"/>
      <c r="E290" s="300" t="s">
        <v>1873</v>
      </c>
      <c r="F290" s="302"/>
      <c r="G290" s="321">
        <v>3</v>
      </c>
      <c r="H290" s="300">
        <v>79.7</v>
      </c>
      <c r="I290" s="301"/>
      <c r="J290" s="301"/>
      <c r="K290" s="300"/>
      <c r="L290" s="300" t="s">
        <v>1720</v>
      </c>
      <c r="M290" s="302">
        <f>H293</f>
        <v>241.5454545454545</v>
      </c>
      <c r="N290" s="291" t="str">
        <f>P287</f>
        <v>kg</v>
      </c>
      <c r="O290" s="293"/>
      <c r="P290" s="283"/>
    </row>
    <row r="291" spans="2:16" ht="21.75" customHeight="1" x14ac:dyDescent="0.3">
      <c r="B291" s="280"/>
      <c r="C291" s="300" t="s">
        <v>1864</v>
      </c>
      <c r="D291" s="300"/>
      <c r="E291" s="300" t="s">
        <v>1876</v>
      </c>
      <c r="F291" s="302"/>
      <c r="G291" s="321">
        <v>4</v>
      </c>
      <c r="H291" s="300">
        <v>186</v>
      </c>
      <c r="I291" s="301"/>
      <c r="J291" s="301"/>
      <c r="K291" s="300"/>
      <c r="L291" s="300"/>
      <c r="M291" s="302"/>
      <c r="N291" s="291"/>
      <c r="O291" s="293"/>
      <c r="P291" s="283"/>
    </row>
    <row r="292" spans="2:16" ht="21.75" customHeight="1" x14ac:dyDescent="0.3">
      <c r="B292" s="280"/>
      <c r="C292" s="300"/>
      <c r="D292" s="300"/>
      <c r="E292" s="300"/>
      <c r="F292" s="302"/>
      <c r="G292" s="298" t="s">
        <v>1883</v>
      </c>
      <c r="H292" s="298">
        <f>H290+H291</f>
        <v>265.7</v>
      </c>
      <c r="I292" s="301"/>
      <c r="J292" s="301"/>
      <c r="K292" s="300"/>
      <c r="L292" s="300"/>
      <c r="M292" s="302"/>
      <c r="N292" s="291"/>
      <c r="O292" s="293"/>
      <c r="P292" s="283"/>
    </row>
    <row r="293" spans="2:16" ht="21.75" customHeight="1" x14ac:dyDescent="0.3">
      <c r="B293" s="280"/>
      <c r="C293" s="300"/>
      <c r="D293" s="300"/>
      <c r="E293" s="300"/>
      <c r="F293" s="300"/>
      <c r="G293" s="297" t="s">
        <v>1884</v>
      </c>
      <c r="H293" s="298">
        <f>H292/1.1</f>
        <v>241.5454545454545</v>
      </c>
      <c r="I293" s="301"/>
      <c r="J293" s="301"/>
      <c r="K293" s="300"/>
      <c r="L293" s="300"/>
      <c r="M293" s="302"/>
      <c r="N293" s="291"/>
      <c r="O293" s="293"/>
      <c r="P293" s="283"/>
    </row>
    <row r="294" spans="2:16" ht="19.5" thickBot="1" x14ac:dyDescent="0.35">
      <c r="B294" s="280"/>
      <c r="C294" s="300"/>
      <c r="D294" s="300"/>
      <c r="E294" s="313"/>
      <c r="F294" s="300"/>
      <c r="G294" s="306"/>
      <c r="H294" s="300"/>
      <c r="I294" s="301"/>
      <c r="J294" s="301"/>
      <c r="K294" s="300"/>
      <c r="L294" s="300"/>
      <c r="M294" s="302"/>
      <c r="N294" s="291"/>
      <c r="O294" s="293"/>
      <c r="P294" s="283"/>
    </row>
    <row r="295" spans="2:16" s="187" customFormat="1" ht="21.75" customHeight="1" thickBot="1" x14ac:dyDescent="0.25">
      <c r="B295" s="295" t="s">
        <v>1887</v>
      </c>
      <c r="C295" s="191" t="s">
        <v>1888</v>
      </c>
      <c r="D295" s="191"/>
      <c r="E295" s="192"/>
      <c r="F295" s="192"/>
      <c r="G295" s="192"/>
      <c r="H295" s="193"/>
      <c r="I295" s="192"/>
      <c r="J295" s="192"/>
      <c r="K295" s="194"/>
      <c r="L295" s="194"/>
      <c r="M295" s="195"/>
      <c r="N295" s="196"/>
      <c r="O295" s="196">
        <f>SUM(M298:M298)</f>
        <v>120.36363636363636</v>
      </c>
      <c r="P295" s="296" t="s">
        <v>1881</v>
      </c>
    </row>
    <row r="296" spans="2:16" s="187" customFormat="1" ht="21.75" customHeight="1" x14ac:dyDescent="0.2">
      <c r="B296" s="288"/>
      <c r="C296" s="289"/>
      <c r="D296" s="289"/>
      <c r="E296" s="289"/>
      <c r="F296" s="289"/>
      <c r="G296" s="289"/>
      <c r="H296" s="290"/>
      <c r="I296" s="289"/>
      <c r="J296" s="289"/>
      <c r="K296" s="291"/>
      <c r="L296" s="291"/>
      <c r="M296" s="292"/>
      <c r="N296" s="293"/>
      <c r="O296" s="293"/>
      <c r="P296" s="294"/>
    </row>
    <row r="297" spans="2:16" ht="21.75" customHeight="1" x14ac:dyDescent="0.3">
      <c r="B297" s="280"/>
      <c r="C297" s="297" t="s">
        <v>1716</v>
      </c>
      <c r="D297" s="297"/>
      <c r="E297" s="297" t="s">
        <v>2</v>
      </c>
      <c r="F297" s="312"/>
      <c r="G297" s="308" t="s">
        <v>1866</v>
      </c>
      <c r="H297" s="309" t="s">
        <v>1882</v>
      </c>
      <c r="I297" s="297"/>
      <c r="J297" s="297"/>
      <c r="K297" s="297"/>
      <c r="L297" s="297"/>
      <c r="M297" s="298" t="s">
        <v>3</v>
      </c>
      <c r="N297" s="299" t="s">
        <v>1717</v>
      </c>
      <c r="O297" s="293"/>
      <c r="P297" s="283"/>
    </row>
    <row r="298" spans="2:16" ht="21.75" customHeight="1" x14ac:dyDescent="0.3">
      <c r="B298" s="280"/>
      <c r="C298" s="300" t="s">
        <v>1718</v>
      </c>
      <c r="D298" s="300"/>
      <c r="E298" s="300" t="s">
        <v>1873</v>
      </c>
      <c r="F298" s="302"/>
      <c r="G298" s="321">
        <v>3</v>
      </c>
      <c r="H298" s="300">
        <v>111.8</v>
      </c>
      <c r="I298" s="301"/>
      <c r="J298" s="301"/>
      <c r="K298" s="300"/>
      <c r="L298" s="300" t="s">
        <v>1720</v>
      </c>
      <c r="M298" s="302">
        <f>H301</f>
        <v>120.36363636363636</v>
      </c>
      <c r="N298" s="291" t="str">
        <f>P295</f>
        <v>kg</v>
      </c>
      <c r="O298" s="293"/>
      <c r="P298" s="283"/>
    </row>
    <row r="299" spans="2:16" ht="21.75" customHeight="1" x14ac:dyDescent="0.3">
      <c r="B299" s="280"/>
      <c r="C299" s="300" t="s">
        <v>1864</v>
      </c>
      <c r="D299" s="300"/>
      <c r="E299" s="300" t="s">
        <v>1876</v>
      </c>
      <c r="F299" s="302"/>
      <c r="G299" s="321">
        <v>4</v>
      </c>
      <c r="H299" s="300">
        <v>142.30000000000001</v>
      </c>
      <c r="I299" s="301"/>
      <c r="J299" s="301"/>
      <c r="K299" s="300"/>
      <c r="L299" s="300"/>
      <c r="M299" s="302"/>
      <c r="N299" s="291"/>
      <c r="O299" s="293"/>
      <c r="P299" s="283"/>
    </row>
    <row r="300" spans="2:16" ht="21.75" customHeight="1" x14ac:dyDescent="0.3">
      <c r="B300" s="280"/>
      <c r="C300" s="300"/>
      <c r="D300" s="300"/>
      <c r="E300" s="300"/>
      <c r="F300" s="302"/>
      <c r="G300" s="298" t="s">
        <v>1883</v>
      </c>
      <c r="H300" s="298">
        <v>132.4</v>
      </c>
      <c r="I300" s="301"/>
      <c r="J300" s="301"/>
      <c r="K300" s="300"/>
      <c r="L300" s="300"/>
      <c r="M300" s="302"/>
      <c r="N300" s="291"/>
      <c r="O300" s="293"/>
      <c r="P300" s="283"/>
    </row>
    <row r="301" spans="2:16" ht="21.75" customHeight="1" x14ac:dyDescent="0.3">
      <c r="B301" s="280"/>
      <c r="C301" s="300"/>
      <c r="D301" s="300"/>
      <c r="E301" s="300"/>
      <c r="F301" s="300"/>
      <c r="G301" s="297" t="s">
        <v>1884</v>
      </c>
      <c r="H301" s="298">
        <f>H300/1.1</f>
        <v>120.36363636363636</v>
      </c>
      <c r="I301" s="301"/>
      <c r="J301" s="301"/>
      <c r="K301" s="300"/>
      <c r="L301" s="300"/>
      <c r="M301" s="302"/>
      <c r="N301" s="291"/>
      <c r="O301" s="293"/>
      <c r="P301" s="283"/>
    </row>
    <row r="302" spans="2:16" ht="19.5" thickBot="1" x14ac:dyDescent="0.35">
      <c r="B302" s="280"/>
      <c r="C302" s="300"/>
      <c r="D302" s="300"/>
      <c r="E302" s="313"/>
      <c r="F302" s="300"/>
      <c r="G302" s="306"/>
      <c r="H302" s="300"/>
      <c r="I302" s="301"/>
      <c r="J302" s="301"/>
      <c r="K302" s="300"/>
      <c r="L302" s="300"/>
      <c r="M302" s="302"/>
      <c r="N302" s="291"/>
      <c r="O302" s="293"/>
      <c r="P302" s="283"/>
    </row>
    <row r="303" spans="2:16" s="187" customFormat="1" ht="21.75" customHeight="1" thickBot="1" x14ac:dyDescent="0.25">
      <c r="B303" s="295" t="s">
        <v>1889</v>
      </c>
      <c r="C303" s="191" t="s">
        <v>1890</v>
      </c>
      <c r="D303" s="191"/>
      <c r="E303" s="192"/>
      <c r="F303" s="192"/>
      <c r="G303" s="192"/>
      <c r="H303" s="193"/>
      <c r="I303" s="192"/>
      <c r="J303" s="192"/>
      <c r="K303" s="194"/>
      <c r="L303" s="194"/>
      <c r="M303" s="195"/>
      <c r="N303" s="196"/>
      <c r="O303" s="196">
        <f>SUM(M306:M306)</f>
        <v>147.63636363636363</v>
      </c>
      <c r="P303" s="296" t="s">
        <v>1881</v>
      </c>
    </row>
    <row r="304" spans="2:16" s="187" customFormat="1" ht="21.75" customHeight="1" x14ac:dyDescent="0.2">
      <c r="B304" s="288"/>
      <c r="C304" s="289"/>
      <c r="D304" s="289"/>
      <c r="E304" s="289"/>
      <c r="F304" s="289"/>
      <c r="G304" s="289"/>
      <c r="H304" s="290"/>
      <c r="I304" s="289"/>
      <c r="J304" s="289"/>
      <c r="K304" s="291"/>
      <c r="L304" s="291"/>
      <c r="M304" s="292"/>
      <c r="N304" s="293"/>
      <c r="O304" s="293"/>
      <c r="P304" s="294"/>
    </row>
    <row r="305" spans="2:16" ht="21.75" customHeight="1" x14ac:dyDescent="0.3">
      <c r="B305" s="280"/>
      <c r="C305" s="297" t="s">
        <v>1716</v>
      </c>
      <c r="D305" s="297"/>
      <c r="E305" s="297" t="s">
        <v>2</v>
      </c>
      <c r="F305" s="312"/>
      <c r="G305" s="308" t="s">
        <v>1866</v>
      </c>
      <c r="H305" s="309" t="s">
        <v>1882</v>
      </c>
      <c r="I305" s="297"/>
      <c r="J305" s="297"/>
      <c r="K305" s="297"/>
      <c r="L305" s="297"/>
      <c r="M305" s="298" t="s">
        <v>3</v>
      </c>
      <c r="N305" s="299" t="s">
        <v>1717</v>
      </c>
      <c r="O305" s="293"/>
      <c r="P305" s="283"/>
    </row>
    <row r="306" spans="2:16" ht="21.75" customHeight="1" x14ac:dyDescent="0.3">
      <c r="B306" s="280"/>
      <c r="C306" s="300" t="s">
        <v>1718</v>
      </c>
      <c r="D306" s="300"/>
      <c r="E306" s="300" t="s">
        <v>1873</v>
      </c>
      <c r="F306" s="302"/>
      <c r="G306" s="321">
        <v>3</v>
      </c>
      <c r="H306" s="300">
        <v>106.3</v>
      </c>
      <c r="I306" s="301"/>
      <c r="J306" s="301"/>
      <c r="K306" s="300"/>
      <c r="L306" s="300" t="s">
        <v>1720</v>
      </c>
      <c r="M306" s="302">
        <f>H309</f>
        <v>147.63636363636363</v>
      </c>
      <c r="N306" s="291" t="str">
        <f>P303</f>
        <v>kg</v>
      </c>
      <c r="O306" s="293"/>
      <c r="P306" s="283"/>
    </row>
    <row r="307" spans="2:16" ht="21.75" customHeight="1" x14ac:dyDescent="0.3">
      <c r="B307" s="280"/>
      <c r="C307" s="300" t="s">
        <v>1864</v>
      </c>
      <c r="D307" s="300"/>
      <c r="E307" s="300" t="s">
        <v>1876</v>
      </c>
      <c r="F307" s="302"/>
      <c r="G307" s="321">
        <v>4</v>
      </c>
      <c r="H307" s="300">
        <v>56.1</v>
      </c>
      <c r="I307" s="301"/>
      <c r="J307" s="301"/>
      <c r="K307" s="300"/>
      <c r="L307" s="300"/>
      <c r="M307" s="302"/>
      <c r="N307" s="291"/>
      <c r="O307" s="293"/>
      <c r="P307" s="283"/>
    </row>
    <row r="308" spans="2:16" ht="21.75" customHeight="1" x14ac:dyDescent="0.3">
      <c r="B308" s="280"/>
      <c r="C308" s="300"/>
      <c r="D308" s="300"/>
      <c r="E308" s="300"/>
      <c r="F308" s="302"/>
      <c r="G308" s="298" t="s">
        <v>1883</v>
      </c>
      <c r="H308" s="298">
        <f>H306+H307</f>
        <v>162.4</v>
      </c>
      <c r="I308" s="301"/>
      <c r="J308" s="301"/>
      <c r="K308" s="300"/>
      <c r="L308" s="300"/>
      <c r="M308" s="302"/>
      <c r="N308" s="291"/>
      <c r="O308" s="293"/>
      <c r="P308" s="283"/>
    </row>
    <row r="309" spans="2:16" ht="21.75" customHeight="1" x14ac:dyDescent="0.3">
      <c r="B309" s="280"/>
      <c r="C309" s="300"/>
      <c r="D309" s="300"/>
      <c r="E309" s="300"/>
      <c r="F309" s="300"/>
      <c r="G309" s="297" t="s">
        <v>1884</v>
      </c>
      <c r="H309" s="298">
        <f>H308/1.1</f>
        <v>147.63636363636363</v>
      </c>
      <c r="I309" s="301"/>
      <c r="J309" s="301"/>
      <c r="K309" s="300"/>
      <c r="L309" s="300"/>
      <c r="M309" s="302"/>
      <c r="N309" s="291"/>
      <c r="O309" s="293"/>
      <c r="P309" s="283"/>
    </row>
    <row r="310" spans="2:16" ht="19.5" thickBot="1" x14ac:dyDescent="0.35">
      <c r="B310" s="280"/>
      <c r="C310" s="300"/>
      <c r="D310" s="300"/>
      <c r="E310" s="313"/>
      <c r="F310" s="300"/>
      <c r="G310" s="306"/>
      <c r="H310" s="300"/>
      <c r="I310" s="301"/>
      <c r="J310" s="301"/>
      <c r="K310" s="300"/>
      <c r="L310" s="300"/>
      <c r="M310" s="302"/>
      <c r="N310" s="291"/>
      <c r="O310" s="293"/>
      <c r="P310" s="283"/>
    </row>
    <row r="311" spans="2:16" s="187" customFormat="1" ht="21.75" customHeight="1" thickBot="1" x14ac:dyDescent="0.25">
      <c r="B311" s="295" t="s">
        <v>1891</v>
      </c>
      <c r="C311" s="191" t="s">
        <v>1892</v>
      </c>
      <c r="D311" s="191"/>
      <c r="E311" s="192"/>
      <c r="F311" s="192"/>
      <c r="G311" s="192"/>
      <c r="H311" s="193"/>
      <c r="I311" s="192"/>
      <c r="J311" s="192"/>
      <c r="K311" s="194"/>
      <c r="L311" s="194"/>
      <c r="M311" s="195"/>
      <c r="N311" s="196"/>
      <c r="O311" s="196">
        <f>SUM(M314:M314)</f>
        <v>108.90909090909091</v>
      </c>
      <c r="P311" s="296" t="s">
        <v>1881</v>
      </c>
    </row>
    <row r="312" spans="2:16" s="187" customFormat="1" ht="21.75" customHeight="1" x14ac:dyDescent="0.2">
      <c r="B312" s="288"/>
      <c r="C312" s="289"/>
      <c r="D312" s="289"/>
      <c r="E312" s="289"/>
      <c r="F312" s="289"/>
      <c r="G312" s="289"/>
      <c r="H312" s="290"/>
      <c r="I312" s="289"/>
      <c r="J312" s="289"/>
      <c r="K312" s="291"/>
      <c r="L312" s="291"/>
      <c r="M312" s="292"/>
      <c r="N312" s="293"/>
      <c r="O312" s="293"/>
      <c r="P312" s="294"/>
    </row>
    <row r="313" spans="2:16" ht="21.75" customHeight="1" x14ac:dyDescent="0.3">
      <c r="B313" s="280"/>
      <c r="C313" s="297" t="s">
        <v>1716</v>
      </c>
      <c r="D313" s="297"/>
      <c r="E313" s="297" t="s">
        <v>2</v>
      </c>
      <c r="F313" s="312"/>
      <c r="G313" s="308" t="s">
        <v>1866</v>
      </c>
      <c r="H313" s="309" t="s">
        <v>1882</v>
      </c>
      <c r="I313" s="297"/>
      <c r="J313" s="297"/>
      <c r="K313" s="297"/>
      <c r="L313" s="297"/>
      <c r="M313" s="298" t="s">
        <v>3</v>
      </c>
      <c r="N313" s="299" t="s">
        <v>1717</v>
      </c>
      <c r="O313" s="293"/>
      <c r="P313" s="283"/>
    </row>
    <row r="314" spans="2:16" ht="21.75" customHeight="1" x14ac:dyDescent="0.3">
      <c r="B314" s="280"/>
      <c r="C314" s="300" t="s">
        <v>1718</v>
      </c>
      <c r="D314" s="300"/>
      <c r="E314" s="300" t="s">
        <v>1873</v>
      </c>
      <c r="F314" s="302"/>
      <c r="G314" s="321">
        <v>3</v>
      </c>
      <c r="H314" s="300">
        <v>24.1</v>
      </c>
      <c r="I314" s="301"/>
      <c r="J314" s="301"/>
      <c r="K314" s="300"/>
      <c r="L314" s="300" t="s">
        <v>1720</v>
      </c>
      <c r="M314" s="302">
        <f>H317</f>
        <v>108.90909090909091</v>
      </c>
      <c r="N314" s="291" t="str">
        <f>P311</f>
        <v>kg</v>
      </c>
      <c r="O314" s="293"/>
      <c r="P314" s="283"/>
    </row>
    <row r="315" spans="2:16" ht="21.75" customHeight="1" x14ac:dyDescent="0.3">
      <c r="B315" s="280"/>
      <c r="C315" s="300" t="s">
        <v>1864</v>
      </c>
      <c r="D315" s="300"/>
      <c r="E315" s="300" t="s">
        <v>1876</v>
      </c>
      <c r="F315" s="302"/>
      <c r="G315" s="321">
        <v>4</v>
      </c>
      <c r="H315" s="300">
        <v>95.7</v>
      </c>
      <c r="I315" s="301"/>
      <c r="J315" s="301"/>
      <c r="K315" s="300"/>
      <c r="L315" s="300"/>
      <c r="M315" s="302"/>
      <c r="N315" s="291"/>
      <c r="O315" s="293"/>
      <c r="P315" s="283"/>
    </row>
    <row r="316" spans="2:16" ht="21.75" customHeight="1" x14ac:dyDescent="0.3">
      <c r="B316" s="280"/>
      <c r="C316" s="300"/>
      <c r="D316" s="300"/>
      <c r="E316" s="300"/>
      <c r="F316" s="302"/>
      <c r="G316" s="298" t="s">
        <v>1883</v>
      </c>
      <c r="H316" s="298">
        <f>H314+H315</f>
        <v>119.80000000000001</v>
      </c>
      <c r="I316" s="301"/>
      <c r="J316" s="301"/>
      <c r="K316" s="300"/>
      <c r="L316" s="300"/>
      <c r="M316" s="302"/>
      <c r="N316" s="291"/>
      <c r="O316" s="293"/>
      <c r="P316" s="283"/>
    </row>
    <row r="317" spans="2:16" ht="21.75" customHeight="1" x14ac:dyDescent="0.3">
      <c r="B317" s="280"/>
      <c r="C317" s="300"/>
      <c r="D317" s="300"/>
      <c r="E317" s="300"/>
      <c r="F317" s="300"/>
      <c r="G317" s="297" t="s">
        <v>1884</v>
      </c>
      <c r="H317" s="298">
        <f>H316/1.1</f>
        <v>108.90909090909091</v>
      </c>
      <c r="I317" s="301"/>
      <c r="J317" s="301"/>
      <c r="K317" s="300"/>
      <c r="L317" s="300"/>
      <c r="M317" s="302"/>
      <c r="N317" s="291"/>
      <c r="O317" s="293"/>
      <c r="P317" s="283"/>
    </row>
    <row r="318" spans="2:16" ht="19.5" thickBot="1" x14ac:dyDescent="0.35">
      <c r="B318" s="280"/>
      <c r="C318" s="300"/>
      <c r="D318" s="300"/>
      <c r="E318" s="313"/>
      <c r="F318" s="300"/>
      <c r="G318" s="306"/>
      <c r="H318" s="300"/>
      <c r="I318" s="301"/>
      <c r="J318" s="301"/>
      <c r="K318" s="300"/>
      <c r="L318" s="300"/>
      <c r="M318" s="302"/>
      <c r="N318" s="291"/>
      <c r="O318" s="293"/>
      <c r="P318" s="283"/>
    </row>
    <row r="319" spans="2:16" s="187" customFormat="1" ht="19.5" thickBot="1" x14ac:dyDescent="0.25">
      <c r="B319" s="286" t="s">
        <v>1893</v>
      </c>
      <c r="C319" s="188" t="s">
        <v>189</v>
      </c>
      <c r="D319" s="188"/>
      <c r="E319" s="189"/>
      <c r="F319" s="189"/>
      <c r="G319" s="189"/>
      <c r="H319" s="189"/>
      <c r="I319" s="189"/>
      <c r="J319" s="189"/>
      <c r="K319" s="189"/>
      <c r="L319" s="189"/>
      <c r="M319" s="190"/>
      <c r="N319" s="189"/>
      <c r="O319" s="189"/>
      <c r="P319" s="287"/>
    </row>
    <row r="320" spans="2:16" s="187" customFormat="1" ht="19.5" thickBot="1" x14ac:dyDescent="0.25">
      <c r="B320" s="288"/>
      <c r="C320" s="289"/>
      <c r="D320" s="289"/>
      <c r="E320" s="289"/>
      <c r="F320" s="289"/>
      <c r="G320" s="289"/>
      <c r="H320" s="290"/>
      <c r="I320" s="289"/>
      <c r="J320" s="289"/>
      <c r="K320" s="291"/>
      <c r="L320" s="291"/>
      <c r="M320" s="292"/>
      <c r="N320" s="293"/>
      <c r="O320" s="293"/>
      <c r="P320" s="294"/>
    </row>
    <row r="321" spans="2:16" s="187" customFormat="1" ht="21.75" customHeight="1" thickBot="1" x14ac:dyDescent="0.25">
      <c r="B321" s="295" t="s">
        <v>1894</v>
      </c>
      <c r="C321" s="191" t="s">
        <v>1895</v>
      </c>
      <c r="D321" s="191"/>
      <c r="E321" s="192"/>
      <c r="F321" s="192"/>
      <c r="G321" s="192"/>
      <c r="H321" s="193"/>
      <c r="I321" s="192"/>
      <c r="J321" s="192"/>
      <c r="K321" s="194"/>
      <c r="L321" s="194"/>
      <c r="M321" s="195"/>
      <c r="N321" s="196"/>
      <c r="O321" s="196">
        <f>SUM(M324:M324)</f>
        <v>9.92</v>
      </c>
      <c r="P321" s="296" t="s">
        <v>74</v>
      </c>
    </row>
    <row r="322" spans="2:16" s="187" customFormat="1" ht="21.75" customHeight="1" x14ac:dyDescent="0.2">
      <c r="B322" s="288"/>
      <c r="C322" s="289"/>
      <c r="D322" s="289"/>
      <c r="E322" s="289"/>
      <c r="F322" s="289"/>
      <c r="G322" s="289"/>
      <c r="H322" s="290"/>
      <c r="I322" s="289"/>
      <c r="J322" s="289"/>
      <c r="K322" s="291"/>
      <c r="L322" s="291"/>
      <c r="M322" s="292"/>
      <c r="N322" s="293"/>
      <c r="O322" s="293"/>
      <c r="P322" s="294"/>
    </row>
    <row r="323" spans="2:16" ht="21.75" customHeight="1" x14ac:dyDescent="0.3">
      <c r="B323" s="280"/>
      <c r="C323" s="297" t="s">
        <v>1716</v>
      </c>
      <c r="D323" s="297"/>
      <c r="E323" s="457" t="s">
        <v>1896</v>
      </c>
      <c r="F323" s="457"/>
      <c r="G323" s="457"/>
      <c r="H323" s="457"/>
      <c r="I323" s="457"/>
      <c r="J323" s="457"/>
      <c r="K323" s="297"/>
      <c r="L323" s="297"/>
      <c r="M323" s="298" t="s">
        <v>3</v>
      </c>
      <c r="N323" s="299" t="s">
        <v>1717</v>
      </c>
      <c r="O323" s="293"/>
      <c r="P323" s="283"/>
    </row>
    <row r="324" spans="2:16" ht="21.75" customHeight="1" x14ac:dyDescent="0.3">
      <c r="B324" s="280"/>
      <c r="C324" s="300" t="s">
        <v>1718</v>
      </c>
      <c r="D324" s="300"/>
      <c r="E324" s="297" t="s">
        <v>2</v>
      </c>
      <c r="F324" s="297" t="s">
        <v>1741</v>
      </c>
      <c r="G324" s="297" t="s">
        <v>1742</v>
      </c>
      <c r="H324" s="297"/>
      <c r="I324" s="297" t="s">
        <v>1555</v>
      </c>
      <c r="J324" s="297" t="s">
        <v>1807</v>
      </c>
      <c r="K324" s="300"/>
      <c r="L324" s="300" t="s">
        <v>1720</v>
      </c>
      <c r="M324" s="302">
        <f>J331</f>
        <v>9.92</v>
      </c>
      <c r="N324" s="291" t="str">
        <f>P321</f>
        <v>m²</v>
      </c>
      <c r="O324" s="293"/>
      <c r="P324" s="283"/>
    </row>
    <row r="325" spans="2:16" ht="21.75" customHeight="1" x14ac:dyDescent="0.3">
      <c r="B325" s="280"/>
      <c r="C325" s="300"/>
      <c r="D325" s="300"/>
      <c r="E325" s="300" t="s">
        <v>1833</v>
      </c>
      <c r="F325" s="302">
        <v>0.75</v>
      </c>
      <c r="G325" s="302">
        <v>0.6</v>
      </c>
      <c r="H325" s="300"/>
      <c r="I325" s="307">
        <v>2</v>
      </c>
      <c r="J325" s="301">
        <f>F325*G325*I325</f>
        <v>0.89999999999999991</v>
      </c>
      <c r="K325" s="300"/>
      <c r="L325" s="300"/>
      <c r="M325" s="302"/>
      <c r="N325" s="291"/>
      <c r="O325" s="293"/>
      <c r="P325" s="283"/>
    </row>
    <row r="326" spans="2:16" ht="21.75" customHeight="1" x14ac:dyDescent="0.3">
      <c r="B326" s="280"/>
      <c r="C326" s="300"/>
      <c r="D326" s="300"/>
      <c r="E326" s="300" t="s">
        <v>1834</v>
      </c>
      <c r="F326" s="302">
        <v>0.95</v>
      </c>
      <c r="G326" s="302">
        <v>0.8</v>
      </c>
      <c r="H326" s="300"/>
      <c r="I326" s="307">
        <v>2</v>
      </c>
      <c r="J326" s="301">
        <f t="shared" ref="J326:J330" si="5">F326*G326*I326</f>
        <v>1.52</v>
      </c>
      <c r="K326" s="300"/>
      <c r="L326" s="300"/>
      <c r="M326" s="302"/>
      <c r="N326" s="291"/>
      <c r="O326" s="293"/>
      <c r="P326" s="283"/>
    </row>
    <row r="327" spans="2:16" ht="21.75" customHeight="1" x14ac:dyDescent="0.3">
      <c r="B327" s="280"/>
      <c r="C327" s="300"/>
      <c r="D327" s="300"/>
      <c r="E327" s="313" t="s">
        <v>1835</v>
      </c>
      <c r="F327" s="302">
        <v>0.9</v>
      </c>
      <c r="G327" s="302">
        <v>0.75</v>
      </c>
      <c r="H327" s="300"/>
      <c r="I327" s="307">
        <v>4</v>
      </c>
      <c r="J327" s="301">
        <f t="shared" si="5"/>
        <v>2.7</v>
      </c>
      <c r="K327" s="300"/>
      <c r="L327" s="300"/>
      <c r="M327" s="302"/>
      <c r="N327" s="291"/>
      <c r="O327" s="293"/>
      <c r="P327" s="283"/>
    </row>
    <row r="328" spans="2:16" ht="21.75" customHeight="1" x14ac:dyDescent="0.3">
      <c r="B328" s="280"/>
      <c r="C328" s="300"/>
      <c r="D328" s="300"/>
      <c r="E328" s="313" t="s">
        <v>1836</v>
      </c>
      <c r="F328" s="302">
        <v>0.85</v>
      </c>
      <c r="G328" s="302">
        <v>0.7</v>
      </c>
      <c r="H328" s="300"/>
      <c r="I328" s="307">
        <v>4</v>
      </c>
      <c r="J328" s="301">
        <f t="shared" si="5"/>
        <v>2.38</v>
      </c>
      <c r="K328" s="300"/>
      <c r="L328" s="300"/>
      <c r="M328" s="302"/>
      <c r="N328" s="291"/>
      <c r="O328" s="293"/>
      <c r="P328" s="283"/>
    </row>
    <row r="329" spans="2:16" ht="21.75" customHeight="1" x14ac:dyDescent="0.3">
      <c r="B329" s="280"/>
      <c r="C329" s="300"/>
      <c r="D329" s="300"/>
      <c r="E329" s="300" t="s">
        <v>1837</v>
      </c>
      <c r="F329" s="302">
        <v>0.95</v>
      </c>
      <c r="G329" s="302">
        <v>0.8</v>
      </c>
      <c r="H329" s="300"/>
      <c r="I329" s="307">
        <v>2</v>
      </c>
      <c r="J329" s="301">
        <f t="shared" si="5"/>
        <v>1.52</v>
      </c>
      <c r="K329" s="300"/>
      <c r="L329" s="300"/>
      <c r="M329" s="302"/>
      <c r="N329" s="291"/>
      <c r="O329" s="293"/>
      <c r="P329" s="283"/>
    </row>
    <row r="330" spans="2:16" ht="21.75" customHeight="1" x14ac:dyDescent="0.3">
      <c r="B330" s="280"/>
      <c r="C330" s="300"/>
      <c r="D330" s="300"/>
      <c r="E330" s="313" t="s">
        <v>1838</v>
      </c>
      <c r="F330" s="302">
        <v>0.75</v>
      </c>
      <c r="G330" s="302">
        <v>0.6</v>
      </c>
      <c r="H330" s="300"/>
      <c r="I330" s="307">
        <v>2</v>
      </c>
      <c r="J330" s="301">
        <f t="shared" si="5"/>
        <v>0.89999999999999991</v>
      </c>
      <c r="K330" s="300"/>
      <c r="L330" s="300"/>
      <c r="M330" s="302"/>
      <c r="N330" s="291"/>
      <c r="O330" s="293"/>
      <c r="P330" s="283"/>
    </row>
    <row r="331" spans="2:16" ht="21.75" customHeight="1" x14ac:dyDescent="0.3">
      <c r="B331" s="280"/>
      <c r="C331" s="300"/>
      <c r="D331" s="300"/>
      <c r="E331" s="300"/>
      <c r="F331" s="302"/>
      <c r="G331" s="302"/>
      <c r="H331" s="300"/>
      <c r="I331" s="318" t="s">
        <v>1839</v>
      </c>
      <c r="J331" s="318">
        <f>SUM(J325:J330)</f>
        <v>9.92</v>
      </c>
      <c r="K331" s="300"/>
      <c r="L331" s="300"/>
      <c r="M331" s="302"/>
      <c r="N331" s="291"/>
      <c r="O331" s="293"/>
      <c r="P331" s="283"/>
    </row>
    <row r="332" spans="2:16" ht="21.75" customHeight="1" thickBot="1" x14ac:dyDescent="0.35">
      <c r="B332" s="280"/>
      <c r="C332" s="300"/>
      <c r="D332" s="300"/>
      <c r="E332" s="300"/>
      <c r="F332" s="302"/>
      <c r="G332" s="302"/>
      <c r="H332" s="300"/>
      <c r="I332" s="301"/>
      <c r="J332" s="301"/>
      <c r="K332" s="300"/>
      <c r="L332" s="300"/>
      <c r="M332" s="302"/>
      <c r="N332" s="291"/>
      <c r="O332" s="293"/>
      <c r="P332" s="283"/>
    </row>
    <row r="333" spans="2:16" s="187" customFormat="1" ht="21.75" customHeight="1" thickBot="1" x14ac:dyDescent="0.25">
      <c r="B333" s="295" t="s">
        <v>1897</v>
      </c>
      <c r="C333" s="191" t="s">
        <v>195</v>
      </c>
      <c r="D333" s="191"/>
      <c r="E333" s="192"/>
      <c r="F333" s="192"/>
      <c r="G333" s="192"/>
      <c r="H333" s="193"/>
      <c r="I333" s="192"/>
      <c r="J333" s="192"/>
      <c r="K333" s="194"/>
      <c r="L333" s="194"/>
      <c r="M333" s="195"/>
      <c r="N333" s="196"/>
      <c r="O333" s="196">
        <f>SUM(M336:M336)</f>
        <v>12.3</v>
      </c>
      <c r="P333" s="296" t="s">
        <v>97</v>
      </c>
    </row>
    <row r="334" spans="2:16" s="187" customFormat="1" ht="21.75" customHeight="1" x14ac:dyDescent="0.2">
      <c r="B334" s="288"/>
      <c r="C334" s="289"/>
      <c r="D334" s="289"/>
      <c r="E334" s="320"/>
      <c r="F334" s="320"/>
      <c r="G334" s="320"/>
      <c r="H334" s="320"/>
      <c r="I334" s="289"/>
      <c r="J334" s="289"/>
      <c r="K334" s="291"/>
      <c r="L334" s="291"/>
      <c r="M334" s="292"/>
      <c r="N334" s="293"/>
      <c r="O334" s="293"/>
      <c r="P334" s="294"/>
    </row>
    <row r="335" spans="2:16" ht="21.75" customHeight="1" x14ac:dyDescent="0.3">
      <c r="B335" s="280"/>
      <c r="C335" s="297" t="s">
        <v>1716</v>
      </c>
      <c r="D335" s="297"/>
      <c r="E335" s="297" t="s">
        <v>2</v>
      </c>
      <c r="F335" s="312"/>
      <c r="G335" s="308" t="s">
        <v>1866</v>
      </c>
      <c r="H335" s="297" t="s">
        <v>1766</v>
      </c>
      <c r="I335" s="297"/>
      <c r="J335" s="297"/>
      <c r="K335" s="297"/>
      <c r="L335" s="297"/>
      <c r="M335" s="298" t="s">
        <v>3</v>
      </c>
      <c r="N335" s="299" t="s">
        <v>1717</v>
      </c>
      <c r="O335" s="293"/>
      <c r="P335" s="283"/>
    </row>
    <row r="336" spans="2:16" ht="21.75" customHeight="1" x14ac:dyDescent="0.3">
      <c r="B336" s="280"/>
      <c r="C336" s="300" t="s">
        <v>1718</v>
      </c>
      <c r="D336" s="300"/>
      <c r="E336" s="300" t="s">
        <v>1873</v>
      </c>
      <c r="F336" s="302"/>
      <c r="G336" s="321">
        <v>3</v>
      </c>
      <c r="H336" s="300">
        <v>4.83</v>
      </c>
      <c r="I336" s="301"/>
      <c r="J336" s="301"/>
      <c r="K336" s="300"/>
      <c r="L336" s="300" t="s">
        <v>1720</v>
      </c>
      <c r="M336" s="302">
        <f>H338</f>
        <v>12.3</v>
      </c>
      <c r="N336" s="291" t="str">
        <f>P333</f>
        <v>m³</v>
      </c>
      <c r="O336" s="293"/>
      <c r="P336" s="283"/>
    </row>
    <row r="337" spans="2:16" ht="21.75" customHeight="1" x14ac:dyDescent="0.3">
      <c r="B337" s="280"/>
      <c r="C337" s="300"/>
      <c r="D337" s="300"/>
      <c r="E337" s="300" t="s">
        <v>1876</v>
      </c>
      <c r="F337" s="302"/>
      <c r="G337" s="321">
        <v>4</v>
      </c>
      <c r="H337" s="300">
        <v>7.47</v>
      </c>
      <c r="I337" s="301"/>
      <c r="J337" s="301"/>
      <c r="K337" s="300"/>
      <c r="L337" s="300"/>
      <c r="M337" s="302"/>
      <c r="N337" s="291"/>
      <c r="O337" s="293"/>
      <c r="P337" s="283"/>
    </row>
    <row r="338" spans="2:16" ht="21.75" customHeight="1" x14ac:dyDescent="0.3">
      <c r="B338" s="280"/>
      <c r="C338" s="300" t="s">
        <v>1898</v>
      </c>
      <c r="D338" s="300"/>
      <c r="E338" s="300"/>
      <c r="F338" s="302"/>
      <c r="G338" s="298" t="s">
        <v>1816</v>
      </c>
      <c r="H338" s="298">
        <f>SUM(H336:H337)</f>
        <v>12.3</v>
      </c>
      <c r="I338" s="301"/>
      <c r="J338" s="301"/>
      <c r="K338" s="300"/>
      <c r="L338" s="300"/>
      <c r="M338" s="302"/>
      <c r="N338" s="291"/>
      <c r="O338" s="293"/>
      <c r="P338" s="283"/>
    </row>
    <row r="339" spans="2:16" ht="21.75" customHeight="1" x14ac:dyDescent="0.3">
      <c r="B339" s="280"/>
      <c r="C339" s="323" t="s">
        <v>1899</v>
      </c>
      <c r="D339" s="300"/>
      <c r="E339" s="300"/>
      <c r="F339" s="302"/>
      <c r="G339" s="302"/>
      <c r="H339" s="300"/>
      <c r="I339" s="301"/>
      <c r="J339" s="301"/>
      <c r="K339" s="300"/>
      <c r="L339" s="300"/>
      <c r="M339" s="302"/>
      <c r="N339" s="291"/>
      <c r="O339" s="293"/>
      <c r="P339" s="283"/>
    </row>
    <row r="340" spans="2:16" ht="21.75" customHeight="1" thickBot="1" x14ac:dyDescent="0.35">
      <c r="B340" s="280"/>
      <c r="C340" s="300"/>
      <c r="D340" s="300"/>
      <c r="E340" s="300"/>
      <c r="F340" s="302"/>
      <c r="G340" s="302"/>
      <c r="H340" s="300"/>
      <c r="I340" s="301"/>
      <c r="J340" s="301"/>
      <c r="K340" s="300"/>
      <c r="L340" s="300"/>
      <c r="M340" s="302"/>
      <c r="N340" s="291"/>
      <c r="O340" s="293"/>
      <c r="P340" s="283"/>
    </row>
    <row r="341" spans="2:16" s="187" customFormat="1" ht="21.75" customHeight="1" thickBot="1" x14ac:dyDescent="0.25">
      <c r="B341" s="295" t="s">
        <v>1900</v>
      </c>
      <c r="C341" s="191" t="s">
        <v>1901</v>
      </c>
      <c r="D341" s="191"/>
      <c r="E341" s="192"/>
      <c r="F341" s="192"/>
      <c r="G341" s="192"/>
      <c r="H341" s="193"/>
      <c r="I341" s="192"/>
      <c r="J341" s="192"/>
      <c r="K341" s="194"/>
      <c r="L341" s="194"/>
      <c r="M341" s="195"/>
      <c r="N341" s="196"/>
      <c r="O341" s="196">
        <f>SUM(M344:M344)</f>
        <v>12.3</v>
      </c>
      <c r="P341" s="296" t="s">
        <v>97</v>
      </c>
    </row>
    <row r="342" spans="2:16" s="187" customFormat="1" ht="21.75" customHeight="1" x14ac:dyDescent="0.2">
      <c r="B342" s="288"/>
      <c r="C342" s="289"/>
      <c r="D342" s="289"/>
      <c r="E342" s="289"/>
      <c r="F342" s="289"/>
      <c r="G342" s="289"/>
      <c r="H342" s="290"/>
      <c r="I342" s="289"/>
      <c r="J342" s="289"/>
      <c r="K342" s="291"/>
      <c r="L342" s="291"/>
      <c r="M342" s="292"/>
      <c r="N342" s="293"/>
      <c r="O342" s="293"/>
      <c r="P342" s="294"/>
    </row>
    <row r="343" spans="2:16" ht="21.75" customHeight="1" x14ac:dyDescent="0.3">
      <c r="B343" s="280"/>
      <c r="C343" s="297" t="s">
        <v>1716</v>
      </c>
      <c r="D343" s="297"/>
      <c r="E343" s="297" t="s">
        <v>2</v>
      </c>
      <c r="F343" s="312"/>
      <c r="G343" s="308" t="s">
        <v>1866</v>
      </c>
      <c r="H343" s="297" t="s">
        <v>1766</v>
      </c>
      <c r="I343" s="297"/>
      <c r="J343" s="297"/>
      <c r="K343" s="297"/>
      <c r="L343" s="297"/>
      <c r="M343" s="298" t="s">
        <v>3</v>
      </c>
      <c r="N343" s="299" t="s">
        <v>1717</v>
      </c>
      <c r="O343" s="293"/>
      <c r="P343" s="283"/>
    </row>
    <row r="344" spans="2:16" ht="21.75" customHeight="1" x14ac:dyDescent="0.3">
      <c r="B344" s="280"/>
      <c r="C344" s="300" t="s">
        <v>1718</v>
      </c>
      <c r="D344" s="300"/>
      <c r="E344" s="300" t="s">
        <v>1873</v>
      </c>
      <c r="F344" s="302"/>
      <c r="G344" s="321">
        <v>3</v>
      </c>
      <c r="H344" s="300">
        <v>4.83</v>
      </c>
      <c r="I344" s="301"/>
      <c r="J344" s="301"/>
      <c r="K344" s="300"/>
      <c r="L344" s="300" t="s">
        <v>1720</v>
      </c>
      <c r="M344" s="302">
        <f>H346</f>
        <v>12.3</v>
      </c>
      <c r="N344" s="291" t="str">
        <f>P341</f>
        <v>m³</v>
      </c>
      <c r="O344" s="293"/>
      <c r="P344" s="283"/>
    </row>
    <row r="345" spans="2:16" ht="21.75" customHeight="1" x14ac:dyDescent="0.3">
      <c r="B345" s="280"/>
      <c r="C345" s="300"/>
      <c r="D345" s="300"/>
      <c r="E345" s="300" t="s">
        <v>1876</v>
      </c>
      <c r="F345" s="302"/>
      <c r="G345" s="321">
        <v>4</v>
      </c>
      <c r="H345" s="300">
        <v>7.47</v>
      </c>
      <c r="I345" s="301"/>
      <c r="J345" s="301"/>
      <c r="K345" s="300"/>
      <c r="L345" s="300"/>
      <c r="M345" s="302"/>
      <c r="N345" s="291"/>
      <c r="O345" s="293"/>
      <c r="P345" s="283"/>
    </row>
    <row r="346" spans="2:16" ht="21.75" customHeight="1" x14ac:dyDescent="0.3">
      <c r="B346" s="280"/>
      <c r="C346" s="300" t="s">
        <v>1864</v>
      </c>
      <c r="D346" s="300"/>
      <c r="E346" s="300"/>
      <c r="F346" s="302"/>
      <c r="G346" s="298" t="s">
        <v>1816</v>
      </c>
      <c r="H346" s="298">
        <f>SUM(H344:H345)</f>
        <v>12.3</v>
      </c>
      <c r="I346" s="301"/>
      <c r="J346" s="301"/>
      <c r="K346" s="300"/>
      <c r="L346" s="300"/>
      <c r="M346" s="302"/>
      <c r="N346" s="291"/>
      <c r="O346" s="293"/>
      <c r="P346" s="283"/>
    </row>
    <row r="347" spans="2:16" ht="21.75" customHeight="1" x14ac:dyDescent="0.3">
      <c r="B347" s="280"/>
      <c r="C347" s="323"/>
      <c r="D347" s="300"/>
      <c r="E347" s="300"/>
      <c r="F347" s="302"/>
      <c r="G347" s="302"/>
      <c r="H347" s="300"/>
      <c r="I347" s="301"/>
      <c r="J347" s="301"/>
      <c r="K347" s="300"/>
      <c r="L347" s="300"/>
      <c r="M347" s="302"/>
      <c r="N347" s="291"/>
      <c r="O347" s="293"/>
      <c r="P347" s="283"/>
    </row>
    <row r="348" spans="2:16" ht="21.75" customHeight="1" thickBot="1" x14ac:dyDescent="0.35">
      <c r="B348" s="280"/>
      <c r="C348" s="300"/>
      <c r="D348" s="300"/>
      <c r="E348" s="300"/>
      <c r="F348" s="302"/>
      <c r="G348" s="302"/>
      <c r="H348" s="300"/>
      <c r="I348" s="301"/>
      <c r="J348" s="301"/>
      <c r="K348" s="300"/>
      <c r="L348" s="300"/>
      <c r="M348" s="302"/>
      <c r="N348" s="291"/>
      <c r="O348" s="293"/>
      <c r="P348" s="283"/>
    </row>
    <row r="349" spans="2:16" s="187" customFormat="1" ht="19.5" thickBot="1" x14ac:dyDescent="0.25">
      <c r="B349" s="284">
        <v>5</v>
      </c>
      <c r="C349" s="184" t="s">
        <v>13</v>
      </c>
      <c r="D349" s="184"/>
      <c r="E349" s="185"/>
      <c r="F349" s="185"/>
      <c r="G349" s="185"/>
      <c r="H349" s="184"/>
      <c r="I349" s="185"/>
      <c r="J349" s="185"/>
      <c r="K349" s="185"/>
      <c r="L349" s="185"/>
      <c r="M349" s="186"/>
      <c r="N349" s="185"/>
      <c r="O349" s="185"/>
      <c r="P349" s="285"/>
    </row>
    <row r="350" spans="2:16" ht="16.5" customHeight="1" thickBot="1" x14ac:dyDescent="0.35">
      <c r="B350" s="280"/>
      <c r="C350" s="281"/>
      <c r="D350" s="281"/>
      <c r="E350" s="281"/>
      <c r="F350" s="281"/>
      <c r="G350" s="281"/>
      <c r="H350" s="281"/>
      <c r="I350" s="281"/>
      <c r="J350" s="281"/>
      <c r="K350" s="281"/>
      <c r="L350" s="281"/>
      <c r="M350" s="282"/>
      <c r="N350" s="281"/>
      <c r="O350" s="281"/>
      <c r="P350" s="283"/>
    </row>
    <row r="351" spans="2:16" s="187" customFormat="1" ht="19.5" thickBot="1" x14ac:dyDescent="0.25">
      <c r="B351" s="286" t="s">
        <v>1902</v>
      </c>
      <c r="C351" s="188" t="s">
        <v>163</v>
      </c>
      <c r="D351" s="188"/>
      <c r="E351" s="189"/>
      <c r="F351" s="189"/>
      <c r="G351" s="189"/>
      <c r="H351" s="189"/>
      <c r="I351" s="189"/>
      <c r="J351" s="189"/>
      <c r="K351" s="189"/>
      <c r="L351" s="189"/>
      <c r="M351" s="190"/>
      <c r="N351" s="189"/>
      <c r="O351" s="189"/>
      <c r="P351" s="287"/>
    </row>
    <row r="352" spans="2:16" s="187" customFormat="1" ht="19.5" thickBot="1" x14ac:dyDescent="0.25">
      <c r="B352" s="288"/>
      <c r="C352" s="289"/>
      <c r="D352" s="289"/>
      <c r="E352" s="289"/>
      <c r="F352" s="289"/>
      <c r="G352" s="289"/>
      <c r="H352" s="290"/>
      <c r="I352" s="289"/>
      <c r="J352" s="289"/>
      <c r="K352" s="291"/>
      <c r="L352" s="291"/>
      <c r="M352" s="292"/>
      <c r="N352" s="293"/>
      <c r="O352" s="293"/>
      <c r="P352" s="294"/>
    </row>
    <row r="353" spans="2:16" s="187" customFormat="1" ht="19.5" thickBot="1" x14ac:dyDescent="0.25">
      <c r="B353" s="295" t="s">
        <v>1903</v>
      </c>
      <c r="C353" s="191" t="s">
        <v>202</v>
      </c>
      <c r="D353" s="191"/>
      <c r="E353" s="192"/>
      <c r="F353" s="192"/>
      <c r="G353" s="192"/>
      <c r="H353" s="193"/>
      <c r="I353" s="192"/>
      <c r="J353" s="192"/>
      <c r="K353" s="194"/>
      <c r="L353" s="194"/>
      <c r="M353" s="195"/>
      <c r="N353" s="196"/>
      <c r="O353" s="196">
        <f>SUM(M356:M356)</f>
        <v>55.71</v>
      </c>
      <c r="P353" s="296" t="s">
        <v>74</v>
      </c>
    </row>
    <row r="354" spans="2:16" s="187" customFormat="1" x14ac:dyDescent="0.2">
      <c r="B354" s="288"/>
      <c r="C354" s="289"/>
      <c r="D354" s="289"/>
      <c r="E354" s="289"/>
      <c r="F354" s="289"/>
      <c r="G354" s="289"/>
      <c r="H354" s="290"/>
      <c r="I354" s="289"/>
      <c r="J354" s="289"/>
      <c r="K354" s="291"/>
      <c r="L354" s="291"/>
      <c r="M354" s="292"/>
      <c r="N354" s="293"/>
      <c r="O354" s="293"/>
      <c r="P354" s="294"/>
    </row>
    <row r="355" spans="2:16" x14ac:dyDescent="0.3">
      <c r="B355" s="280"/>
      <c r="C355" s="297" t="s">
        <v>1716</v>
      </c>
      <c r="D355" s="297"/>
      <c r="E355" s="297" t="s">
        <v>2</v>
      </c>
      <c r="F355" s="302"/>
      <c r="G355" s="308" t="s">
        <v>1866</v>
      </c>
      <c r="H355" s="297" t="s">
        <v>1807</v>
      </c>
      <c r="I355" s="297"/>
      <c r="J355" s="297"/>
      <c r="K355" s="297"/>
      <c r="L355" s="297"/>
      <c r="M355" s="298" t="s">
        <v>3</v>
      </c>
      <c r="N355" s="299" t="s">
        <v>1717</v>
      </c>
      <c r="O355" s="293"/>
      <c r="P355" s="283"/>
    </row>
    <row r="356" spans="2:16" x14ac:dyDescent="0.3">
      <c r="B356" s="280"/>
      <c r="C356" s="300" t="s">
        <v>1718</v>
      </c>
      <c r="D356" s="300"/>
      <c r="E356" s="300" t="s">
        <v>1904</v>
      </c>
      <c r="F356" s="302"/>
      <c r="G356" s="321">
        <v>6</v>
      </c>
      <c r="H356" s="300">
        <v>55.71</v>
      </c>
      <c r="I356" s="301"/>
      <c r="J356" s="301"/>
      <c r="K356" s="300"/>
      <c r="L356" s="300" t="s">
        <v>1720</v>
      </c>
      <c r="M356" s="302">
        <f>H356</f>
        <v>55.71</v>
      </c>
      <c r="N356" s="291" t="str">
        <f>P353</f>
        <v>m²</v>
      </c>
      <c r="O356" s="293"/>
      <c r="P356" s="283"/>
    </row>
    <row r="357" spans="2:16" x14ac:dyDescent="0.3">
      <c r="B357" s="280"/>
      <c r="C357" s="300" t="s">
        <v>1905</v>
      </c>
      <c r="D357" s="300"/>
      <c r="E357" s="310"/>
      <c r="F357" s="302"/>
      <c r="G357" s="321"/>
      <c r="H357" s="300"/>
      <c r="I357" s="301"/>
      <c r="J357" s="301"/>
      <c r="K357" s="300"/>
      <c r="L357" s="300"/>
      <c r="M357" s="302"/>
      <c r="N357" s="291"/>
      <c r="O357" s="293"/>
      <c r="P357" s="283"/>
    </row>
    <row r="358" spans="2:16" ht="19.5" thickBot="1" x14ac:dyDescent="0.35">
      <c r="B358" s="280"/>
      <c r="C358" s="300"/>
      <c r="D358" s="300"/>
      <c r="E358" s="300"/>
      <c r="F358" s="302"/>
      <c r="G358" s="302"/>
      <c r="H358" s="300"/>
      <c r="I358" s="301"/>
      <c r="J358" s="301"/>
      <c r="K358" s="300"/>
      <c r="L358" s="300"/>
      <c r="M358" s="302"/>
      <c r="N358" s="291"/>
      <c r="O358" s="293"/>
      <c r="P358" s="283"/>
    </row>
    <row r="359" spans="2:16" s="187" customFormat="1" ht="19.5" thickBot="1" x14ac:dyDescent="0.25">
      <c r="B359" s="295" t="s">
        <v>1906</v>
      </c>
      <c r="C359" s="191" t="s">
        <v>205</v>
      </c>
      <c r="D359" s="191"/>
      <c r="E359" s="192"/>
      <c r="F359" s="192"/>
      <c r="G359" s="192"/>
      <c r="H359" s="193"/>
      <c r="I359" s="192"/>
      <c r="J359" s="192"/>
      <c r="K359" s="194"/>
      <c r="L359" s="194"/>
      <c r="M359" s="195"/>
      <c r="N359" s="196"/>
      <c r="O359" s="196">
        <f>SUM(M362:M362)</f>
        <v>98.3</v>
      </c>
      <c r="P359" s="296" t="s">
        <v>74</v>
      </c>
    </row>
    <row r="360" spans="2:16" s="187" customFormat="1" x14ac:dyDescent="0.2">
      <c r="B360" s="288"/>
      <c r="C360" s="289"/>
      <c r="D360" s="289"/>
      <c r="E360" s="289"/>
      <c r="F360" s="289"/>
      <c r="G360" s="289"/>
      <c r="H360" s="290"/>
      <c r="I360" s="289"/>
      <c r="J360" s="289"/>
      <c r="K360" s="291"/>
      <c r="L360" s="291"/>
      <c r="M360" s="292"/>
      <c r="N360" s="293"/>
      <c r="O360" s="293"/>
      <c r="P360" s="294"/>
    </row>
    <row r="361" spans="2:16" x14ac:dyDescent="0.3">
      <c r="B361" s="280"/>
      <c r="C361" s="297" t="s">
        <v>1716</v>
      </c>
      <c r="D361" s="297"/>
      <c r="E361" s="297" t="s">
        <v>2</v>
      </c>
      <c r="F361" s="302"/>
      <c r="G361" s="308" t="s">
        <v>1866</v>
      </c>
      <c r="H361" s="297" t="s">
        <v>1807</v>
      </c>
      <c r="I361" s="297"/>
      <c r="J361" s="297"/>
      <c r="K361" s="297"/>
      <c r="L361" s="297"/>
      <c r="M361" s="298" t="s">
        <v>3</v>
      </c>
      <c r="N361" s="299" t="s">
        <v>1717</v>
      </c>
      <c r="O361" s="293"/>
      <c r="P361" s="283"/>
    </row>
    <row r="362" spans="2:16" x14ac:dyDescent="0.3">
      <c r="B362" s="280"/>
      <c r="C362" s="300" t="s">
        <v>1718</v>
      </c>
      <c r="D362" s="300"/>
      <c r="E362" s="300" t="s">
        <v>1907</v>
      </c>
      <c r="F362" s="302"/>
      <c r="G362" s="321" t="s">
        <v>1908</v>
      </c>
      <c r="H362" s="300">
        <v>98.3</v>
      </c>
      <c r="I362" s="301"/>
      <c r="J362" s="301"/>
      <c r="K362" s="300"/>
      <c r="L362" s="300" t="s">
        <v>1720</v>
      </c>
      <c r="M362" s="302">
        <f>H362</f>
        <v>98.3</v>
      </c>
      <c r="N362" s="291" t="str">
        <f>P359</f>
        <v>m²</v>
      </c>
      <c r="O362" s="293"/>
      <c r="P362" s="283"/>
    </row>
    <row r="363" spans="2:16" x14ac:dyDescent="0.3">
      <c r="B363" s="280"/>
      <c r="C363" s="300" t="s">
        <v>1909</v>
      </c>
      <c r="D363" s="300"/>
      <c r="E363" s="310"/>
      <c r="F363" s="302"/>
      <c r="G363" s="321"/>
      <c r="H363" s="300"/>
      <c r="I363" s="301"/>
      <c r="J363" s="301"/>
      <c r="K363" s="300"/>
      <c r="L363" s="300"/>
      <c r="M363" s="302"/>
      <c r="N363" s="291"/>
      <c r="O363" s="293"/>
      <c r="P363" s="283"/>
    </row>
    <row r="364" spans="2:16" ht="19.5" thickBot="1" x14ac:dyDescent="0.35">
      <c r="B364" s="303"/>
      <c r="C364" s="304"/>
      <c r="D364" s="304"/>
      <c r="E364" s="304"/>
      <c r="F364" s="304"/>
      <c r="G364" s="304"/>
      <c r="H364" s="302"/>
      <c r="I364" s="302"/>
      <c r="J364" s="302"/>
      <c r="K364" s="281"/>
      <c r="L364" s="281"/>
      <c r="M364" s="302"/>
      <c r="N364" s="281"/>
      <c r="O364" s="293"/>
      <c r="P364" s="283"/>
    </row>
    <row r="365" spans="2:16" s="187" customFormat="1" ht="19.5" thickBot="1" x14ac:dyDescent="0.25">
      <c r="B365" s="286" t="s">
        <v>1910</v>
      </c>
      <c r="C365" s="188" t="s">
        <v>207</v>
      </c>
      <c r="D365" s="188"/>
      <c r="E365" s="189"/>
      <c r="F365" s="189"/>
      <c r="G365" s="189"/>
      <c r="H365" s="189"/>
      <c r="I365" s="189"/>
      <c r="J365" s="189"/>
      <c r="K365" s="189"/>
      <c r="L365" s="189"/>
      <c r="M365" s="190"/>
      <c r="N365" s="189"/>
      <c r="O365" s="189"/>
      <c r="P365" s="287"/>
    </row>
    <row r="366" spans="2:16" s="187" customFormat="1" ht="19.5" thickBot="1" x14ac:dyDescent="0.25">
      <c r="B366" s="288"/>
      <c r="C366" s="289"/>
      <c r="D366" s="289"/>
      <c r="E366" s="289"/>
      <c r="F366" s="289"/>
      <c r="G366" s="289"/>
      <c r="H366" s="290"/>
      <c r="I366" s="289"/>
      <c r="J366" s="289"/>
      <c r="K366" s="291"/>
      <c r="L366" s="291"/>
      <c r="M366" s="292"/>
      <c r="N366" s="293"/>
      <c r="O366" s="293"/>
      <c r="P366" s="294"/>
    </row>
    <row r="367" spans="2:16" s="187" customFormat="1" ht="19.5" thickBot="1" x14ac:dyDescent="0.25">
      <c r="B367" s="295" t="s">
        <v>1911</v>
      </c>
      <c r="C367" s="191" t="s">
        <v>210</v>
      </c>
      <c r="D367" s="191"/>
      <c r="E367" s="192"/>
      <c r="F367" s="192"/>
      <c r="G367" s="192"/>
      <c r="H367" s="193"/>
      <c r="I367" s="192"/>
      <c r="J367" s="192"/>
      <c r="K367" s="194"/>
      <c r="L367" s="194"/>
      <c r="M367" s="195"/>
      <c r="N367" s="196"/>
      <c r="O367" s="196">
        <f>M370</f>
        <v>5.9090909090909083</v>
      </c>
      <c r="P367" s="296" t="s">
        <v>1881</v>
      </c>
    </row>
    <row r="368" spans="2:16" s="187" customFormat="1" x14ac:dyDescent="0.2">
      <c r="B368" s="288"/>
      <c r="C368" s="289"/>
      <c r="D368" s="289"/>
      <c r="E368" s="289"/>
      <c r="F368" s="289"/>
      <c r="G368" s="289"/>
      <c r="H368" s="290"/>
      <c r="I368" s="289"/>
      <c r="J368" s="289"/>
      <c r="K368" s="291"/>
      <c r="L368" s="291"/>
      <c r="M368" s="292"/>
      <c r="N368" s="293"/>
      <c r="O368" s="293"/>
      <c r="P368" s="294"/>
    </row>
    <row r="369" spans="2:16" x14ac:dyDescent="0.3">
      <c r="B369" s="280"/>
      <c r="C369" s="297" t="s">
        <v>1716</v>
      </c>
      <c r="D369" s="297"/>
      <c r="E369" s="297" t="s">
        <v>2</v>
      </c>
      <c r="F369" s="312"/>
      <c r="G369" s="308" t="s">
        <v>1866</v>
      </c>
      <c r="H369" s="309" t="s">
        <v>1882</v>
      </c>
      <c r="I369" s="297"/>
      <c r="J369" s="297"/>
      <c r="K369" s="297"/>
      <c r="L369" s="297"/>
      <c r="M369" s="298" t="s">
        <v>3</v>
      </c>
      <c r="N369" s="299" t="s">
        <v>1717</v>
      </c>
      <c r="O369" s="293"/>
      <c r="P369" s="283"/>
    </row>
    <row r="370" spans="2:16" x14ac:dyDescent="0.3">
      <c r="B370" s="280"/>
      <c r="C370" s="300" t="s">
        <v>1718</v>
      </c>
      <c r="D370" s="300"/>
      <c r="E370" s="300" t="s">
        <v>1767</v>
      </c>
      <c r="F370" s="302"/>
      <c r="G370" s="321" t="s">
        <v>1908</v>
      </c>
      <c r="H370" s="300">
        <v>6.5</v>
      </c>
      <c r="I370" s="301"/>
      <c r="J370" s="301"/>
      <c r="K370" s="300"/>
      <c r="L370" s="300" t="s">
        <v>1720</v>
      </c>
      <c r="M370" s="302">
        <f>H373</f>
        <v>5.9090909090909083</v>
      </c>
      <c r="N370" s="291" t="str">
        <f>P367</f>
        <v>kg</v>
      </c>
      <c r="O370" s="293"/>
      <c r="P370" s="283"/>
    </row>
    <row r="371" spans="2:16" x14ac:dyDescent="0.3">
      <c r="B371" s="280"/>
      <c r="C371" s="300" t="s">
        <v>1909</v>
      </c>
      <c r="D371" s="300"/>
      <c r="E371" s="300"/>
      <c r="F371" s="300"/>
      <c r="G371" s="300"/>
      <c r="H371" s="300"/>
      <c r="I371" s="301"/>
      <c r="J371" s="301"/>
      <c r="K371" s="300"/>
      <c r="L371" s="300"/>
      <c r="M371" s="302"/>
      <c r="N371" s="291"/>
      <c r="O371" s="293"/>
      <c r="P371" s="283"/>
    </row>
    <row r="372" spans="2:16" x14ac:dyDescent="0.3">
      <c r="B372" s="280"/>
      <c r="C372" s="300"/>
      <c r="D372" s="300"/>
      <c r="E372" s="300"/>
      <c r="F372" s="302"/>
      <c r="G372" s="298" t="s">
        <v>1883</v>
      </c>
      <c r="H372" s="298">
        <f>+H370</f>
        <v>6.5</v>
      </c>
      <c r="I372" s="301"/>
      <c r="J372" s="301"/>
      <c r="K372" s="300"/>
      <c r="L372" s="300"/>
      <c r="M372" s="302"/>
      <c r="N372" s="291"/>
      <c r="O372" s="293"/>
      <c r="P372" s="283"/>
    </row>
    <row r="373" spans="2:16" x14ac:dyDescent="0.3">
      <c r="B373" s="280"/>
      <c r="C373" s="300"/>
      <c r="D373" s="300"/>
      <c r="E373" s="300"/>
      <c r="F373" s="300"/>
      <c r="G373" s="297" t="s">
        <v>1884</v>
      </c>
      <c r="H373" s="298">
        <f>H372/1.1</f>
        <v>5.9090909090909083</v>
      </c>
      <c r="I373" s="301"/>
      <c r="J373" s="301"/>
      <c r="K373" s="300"/>
      <c r="L373" s="300"/>
      <c r="M373" s="302"/>
      <c r="N373" s="291"/>
      <c r="O373" s="293"/>
      <c r="P373" s="283"/>
    </row>
    <row r="374" spans="2:16" ht="19.5" thickBot="1" x14ac:dyDescent="0.35">
      <c r="B374" s="280"/>
      <c r="C374" s="300"/>
      <c r="D374" s="300"/>
      <c r="E374" s="300"/>
      <c r="F374" s="302"/>
      <c r="G374" s="302"/>
      <c r="H374" s="300"/>
      <c r="I374" s="301"/>
      <c r="J374" s="301"/>
      <c r="K374" s="300"/>
      <c r="L374" s="300"/>
      <c r="M374" s="302"/>
      <c r="N374" s="291"/>
      <c r="O374" s="293"/>
      <c r="P374" s="283"/>
    </row>
    <row r="375" spans="2:16" s="187" customFormat="1" ht="19.5" thickBot="1" x14ac:dyDescent="0.25">
      <c r="B375" s="295" t="s">
        <v>1912</v>
      </c>
      <c r="C375" s="191" t="s">
        <v>1913</v>
      </c>
      <c r="D375" s="191"/>
      <c r="E375" s="192"/>
      <c r="F375" s="192"/>
      <c r="G375" s="192"/>
      <c r="H375" s="193"/>
      <c r="I375" s="192"/>
      <c r="J375" s="192"/>
      <c r="K375" s="194"/>
      <c r="L375" s="194"/>
      <c r="M375" s="195"/>
      <c r="N375" s="196"/>
      <c r="O375" s="196">
        <f>M378</f>
        <v>203.18181818181816</v>
      </c>
      <c r="P375" s="296" t="s">
        <v>1881</v>
      </c>
    </row>
    <row r="376" spans="2:16" s="187" customFormat="1" x14ac:dyDescent="0.2">
      <c r="B376" s="288"/>
      <c r="C376" s="289"/>
      <c r="D376" s="289"/>
      <c r="E376" s="289"/>
      <c r="F376" s="289"/>
      <c r="G376" s="289"/>
      <c r="H376" s="290"/>
      <c r="I376" s="289"/>
      <c r="J376" s="289"/>
      <c r="K376" s="291"/>
      <c r="L376" s="291"/>
      <c r="M376" s="292"/>
      <c r="N376" s="293"/>
      <c r="O376" s="293"/>
      <c r="P376" s="294"/>
    </row>
    <row r="377" spans="2:16" x14ac:dyDescent="0.3">
      <c r="B377" s="280"/>
      <c r="C377" s="297" t="s">
        <v>1716</v>
      </c>
      <c r="D377" s="297"/>
      <c r="E377" s="297" t="s">
        <v>2</v>
      </c>
      <c r="F377" s="312"/>
      <c r="G377" s="308" t="s">
        <v>1866</v>
      </c>
      <c r="H377" s="309" t="s">
        <v>1882</v>
      </c>
      <c r="I377" s="297"/>
      <c r="J377" s="297"/>
      <c r="K377" s="297"/>
      <c r="L377" s="297"/>
      <c r="M377" s="298" t="s">
        <v>3</v>
      </c>
      <c r="N377" s="299" t="s">
        <v>1717</v>
      </c>
      <c r="O377" s="293"/>
      <c r="P377" s="283"/>
    </row>
    <row r="378" spans="2:16" x14ac:dyDescent="0.3">
      <c r="B378" s="280"/>
      <c r="C378" s="300" t="s">
        <v>1718</v>
      </c>
      <c r="D378" s="300"/>
      <c r="E378" s="300" t="s">
        <v>1907</v>
      </c>
      <c r="F378" s="302"/>
      <c r="G378" s="321" t="s">
        <v>1908</v>
      </c>
      <c r="H378" s="300">
        <v>223.5</v>
      </c>
      <c r="I378" s="301"/>
      <c r="J378" s="301"/>
      <c r="K378" s="300"/>
      <c r="L378" s="300" t="s">
        <v>1720</v>
      </c>
      <c r="M378" s="302">
        <f>H381</f>
        <v>203.18181818181816</v>
      </c>
      <c r="N378" s="291" t="str">
        <f>P375</f>
        <v>kg</v>
      </c>
      <c r="O378" s="293"/>
      <c r="P378" s="283"/>
    </row>
    <row r="379" spans="2:16" x14ac:dyDescent="0.3">
      <c r="B379" s="280"/>
      <c r="C379" s="300" t="s">
        <v>1909</v>
      </c>
      <c r="D379" s="300"/>
      <c r="E379" s="300"/>
      <c r="F379" s="300"/>
      <c r="G379" s="300"/>
      <c r="H379" s="300"/>
      <c r="I379" s="301"/>
      <c r="J379" s="301"/>
      <c r="K379" s="300"/>
      <c r="L379" s="300"/>
      <c r="M379" s="302"/>
      <c r="N379" s="291"/>
      <c r="O379" s="293"/>
      <c r="P379" s="283"/>
    </row>
    <row r="380" spans="2:16" x14ac:dyDescent="0.3">
      <c r="B380" s="280"/>
      <c r="C380" s="300"/>
      <c r="D380" s="300"/>
      <c r="E380" s="300"/>
      <c r="F380" s="302"/>
      <c r="G380" s="298" t="s">
        <v>1883</v>
      </c>
      <c r="H380" s="298">
        <f>+H378</f>
        <v>223.5</v>
      </c>
      <c r="I380" s="301"/>
      <c r="J380" s="301"/>
      <c r="K380" s="300"/>
      <c r="L380" s="300"/>
      <c r="M380" s="302"/>
      <c r="N380" s="291"/>
      <c r="O380" s="293"/>
      <c r="P380" s="283"/>
    </row>
    <row r="381" spans="2:16" x14ac:dyDescent="0.3">
      <c r="B381" s="280"/>
      <c r="C381" s="300"/>
      <c r="D381" s="300"/>
      <c r="E381" s="300"/>
      <c r="F381" s="300"/>
      <c r="G381" s="297" t="s">
        <v>1884</v>
      </c>
      <c r="H381" s="298">
        <f>H380/1.1</f>
        <v>203.18181818181816</v>
      </c>
      <c r="I381" s="301"/>
      <c r="J381" s="301"/>
      <c r="K381" s="300"/>
      <c r="L381" s="300"/>
      <c r="M381" s="302"/>
      <c r="N381" s="291"/>
      <c r="O381" s="293"/>
      <c r="P381" s="283"/>
    </row>
    <row r="382" spans="2:16" ht="19.5" thickBot="1" x14ac:dyDescent="0.35">
      <c r="B382" s="280"/>
      <c r="C382" s="300"/>
      <c r="D382" s="300"/>
      <c r="E382" s="300"/>
      <c r="F382" s="302"/>
      <c r="G382" s="302"/>
      <c r="H382" s="300"/>
      <c r="I382" s="301"/>
      <c r="J382" s="301"/>
      <c r="K382" s="300"/>
      <c r="L382" s="300"/>
      <c r="M382" s="302"/>
      <c r="N382" s="291"/>
      <c r="O382" s="293"/>
      <c r="P382" s="283"/>
    </row>
    <row r="383" spans="2:16" s="187" customFormat="1" ht="19.5" thickBot="1" x14ac:dyDescent="0.25">
      <c r="B383" s="295" t="s">
        <v>1914</v>
      </c>
      <c r="C383" s="191" t="s">
        <v>1915</v>
      </c>
      <c r="D383" s="191"/>
      <c r="E383" s="192"/>
      <c r="F383" s="192"/>
      <c r="G383" s="192"/>
      <c r="H383" s="193"/>
      <c r="I383" s="192"/>
      <c r="J383" s="192"/>
      <c r="K383" s="194"/>
      <c r="L383" s="194"/>
      <c r="M383" s="195"/>
      <c r="N383" s="196"/>
      <c r="O383" s="196">
        <f>M386</f>
        <v>93.454545454545453</v>
      </c>
      <c r="P383" s="296" t="s">
        <v>1881</v>
      </c>
    </row>
    <row r="384" spans="2:16" s="187" customFormat="1" x14ac:dyDescent="0.2">
      <c r="B384" s="288"/>
      <c r="C384" s="289"/>
      <c r="D384" s="289"/>
      <c r="E384" s="289"/>
      <c r="F384" s="289"/>
      <c r="G384" s="289"/>
      <c r="H384" s="290"/>
      <c r="I384" s="289"/>
      <c r="J384" s="289"/>
      <c r="K384" s="291"/>
      <c r="L384" s="291"/>
      <c r="M384" s="292"/>
      <c r="N384" s="293"/>
      <c r="O384" s="293"/>
      <c r="P384" s="294"/>
    </row>
    <row r="385" spans="2:16" x14ac:dyDescent="0.3">
      <c r="B385" s="280"/>
      <c r="C385" s="297" t="s">
        <v>1716</v>
      </c>
      <c r="D385" s="297"/>
      <c r="E385" s="297" t="s">
        <v>2</v>
      </c>
      <c r="F385" s="312"/>
      <c r="G385" s="308" t="s">
        <v>1866</v>
      </c>
      <c r="H385" s="309" t="s">
        <v>1882</v>
      </c>
      <c r="I385" s="297"/>
      <c r="J385" s="297"/>
      <c r="K385" s="297"/>
      <c r="L385" s="297"/>
      <c r="M385" s="298" t="s">
        <v>3</v>
      </c>
      <c r="N385" s="299" t="s">
        <v>1717</v>
      </c>
      <c r="O385" s="293"/>
      <c r="P385" s="283"/>
    </row>
    <row r="386" spans="2:16" x14ac:dyDescent="0.3">
      <c r="B386" s="280"/>
      <c r="C386" s="300" t="s">
        <v>1718</v>
      </c>
      <c r="D386" s="300"/>
      <c r="E386" s="300" t="s">
        <v>1767</v>
      </c>
      <c r="F386" s="302"/>
      <c r="G386" s="321">
        <v>6</v>
      </c>
      <c r="H386" s="300">
        <v>85.4</v>
      </c>
      <c r="I386" s="301"/>
      <c r="J386" s="301"/>
      <c r="K386" s="300"/>
      <c r="L386" s="300" t="s">
        <v>1720</v>
      </c>
      <c r="M386" s="302">
        <f>H389</f>
        <v>93.454545454545453</v>
      </c>
      <c r="N386" s="291" t="str">
        <f>P383</f>
        <v>kg</v>
      </c>
      <c r="O386" s="293"/>
      <c r="P386" s="283"/>
    </row>
    <row r="387" spans="2:16" x14ac:dyDescent="0.3">
      <c r="B387" s="280"/>
      <c r="C387" s="300" t="s">
        <v>1909</v>
      </c>
      <c r="D387" s="300"/>
      <c r="E387" s="300" t="s">
        <v>1907</v>
      </c>
      <c r="F387" s="302"/>
      <c r="G387" s="321" t="s">
        <v>1908</v>
      </c>
      <c r="H387" s="300">
        <v>17.399999999999999</v>
      </c>
      <c r="I387" s="301"/>
      <c r="J387" s="301"/>
      <c r="K387" s="300"/>
      <c r="L387" s="300"/>
      <c r="M387" s="302"/>
      <c r="N387" s="291"/>
      <c r="O387" s="293"/>
      <c r="P387" s="283"/>
    </row>
    <row r="388" spans="2:16" x14ac:dyDescent="0.3">
      <c r="B388" s="280"/>
      <c r="C388" s="300"/>
      <c r="D388" s="300"/>
      <c r="E388" s="300"/>
      <c r="F388" s="302"/>
      <c r="G388" s="298" t="s">
        <v>1883</v>
      </c>
      <c r="H388" s="298">
        <f>H386+H387</f>
        <v>102.80000000000001</v>
      </c>
      <c r="I388" s="301"/>
      <c r="J388" s="301"/>
      <c r="K388" s="300"/>
      <c r="L388" s="300"/>
      <c r="M388" s="302"/>
      <c r="N388" s="291"/>
      <c r="O388" s="293"/>
      <c r="P388" s="283"/>
    </row>
    <row r="389" spans="2:16" x14ac:dyDescent="0.3">
      <c r="B389" s="280"/>
      <c r="C389" s="300"/>
      <c r="D389" s="300"/>
      <c r="E389" s="300"/>
      <c r="F389" s="300"/>
      <c r="G389" s="297" t="s">
        <v>1884</v>
      </c>
      <c r="H389" s="298">
        <f>H388/1.1</f>
        <v>93.454545454545453</v>
      </c>
      <c r="I389" s="301"/>
      <c r="J389" s="301"/>
      <c r="K389" s="300"/>
      <c r="L389" s="300"/>
      <c r="M389" s="302"/>
      <c r="N389" s="291"/>
      <c r="O389" s="293"/>
      <c r="P389" s="283"/>
    </row>
    <row r="390" spans="2:16" ht="19.5" thickBot="1" x14ac:dyDescent="0.35">
      <c r="B390" s="280"/>
      <c r="C390" s="300"/>
      <c r="D390" s="300"/>
      <c r="E390" s="300"/>
      <c r="F390" s="302"/>
      <c r="G390" s="302"/>
      <c r="H390" s="300"/>
      <c r="I390" s="301"/>
      <c r="J390" s="301"/>
      <c r="K390" s="300"/>
      <c r="L390" s="300"/>
      <c r="M390" s="302"/>
      <c r="N390" s="291"/>
      <c r="O390" s="293"/>
      <c r="P390" s="283"/>
    </row>
    <row r="391" spans="2:16" s="187" customFormat="1" ht="19.5" thickBot="1" x14ac:dyDescent="0.25">
      <c r="B391" s="295" t="s">
        <v>1916</v>
      </c>
      <c r="C391" s="191" t="s">
        <v>1917</v>
      </c>
      <c r="D391" s="191"/>
      <c r="E391" s="192"/>
      <c r="F391" s="192"/>
      <c r="G391" s="192"/>
      <c r="H391" s="193"/>
      <c r="I391" s="192"/>
      <c r="J391" s="192"/>
      <c r="K391" s="194"/>
      <c r="L391" s="194"/>
      <c r="M391" s="195"/>
      <c r="N391" s="196"/>
      <c r="O391" s="196">
        <f>M394</f>
        <v>159.90909090909091</v>
      </c>
      <c r="P391" s="296" t="s">
        <v>1881</v>
      </c>
    </row>
    <row r="392" spans="2:16" s="187" customFormat="1" x14ac:dyDescent="0.2">
      <c r="B392" s="288"/>
      <c r="C392" s="289"/>
      <c r="D392" s="289"/>
      <c r="E392" s="289"/>
      <c r="F392" s="289"/>
      <c r="G392" s="289"/>
      <c r="H392" s="290"/>
      <c r="I392" s="289"/>
      <c r="J392" s="289"/>
      <c r="K392" s="291"/>
      <c r="L392" s="291"/>
      <c r="M392" s="292"/>
      <c r="N392" s="293"/>
      <c r="O392" s="293"/>
      <c r="P392" s="294"/>
    </row>
    <row r="393" spans="2:16" x14ac:dyDescent="0.3">
      <c r="B393" s="280"/>
      <c r="C393" s="297" t="s">
        <v>1716</v>
      </c>
      <c r="D393" s="297"/>
      <c r="E393" s="297" t="s">
        <v>2</v>
      </c>
      <c r="F393" s="312"/>
      <c r="G393" s="308" t="s">
        <v>1866</v>
      </c>
      <c r="H393" s="309" t="s">
        <v>1882</v>
      </c>
      <c r="I393" s="297"/>
      <c r="J393" s="297"/>
      <c r="K393" s="297"/>
      <c r="L393" s="297"/>
      <c r="M393" s="298" t="s">
        <v>3</v>
      </c>
      <c r="N393" s="299" t="s">
        <v>1717</v>
      </c>
      <c r="O393" s="293"/>
      <c r="P393" s="283"/>
    </row>
    <row r="394" spans="2:16" x14ac:dyDescent="0.3">
      <c r="B394" s="280"/>
      <c r="C394" s="300" t="s">
        <v>1718</v>
      </c>
      <c r="D394" s="300"/>
      <c r="E394" s="300" t="s">
        <v>1767</v>
      </c>
      <c r="F394" s="302"/>
      <c r="G394" s="321">
        <v>6</v>
      </c>
      <c r="H394" s="300">
        <v>175.9</v>
      </c>
      <c r="I394" s="301"/>
      <c r="J394" s="301"/>
      <c r="K394" s="300"/>
      <c r="L394" s="300" t="s">
        <v>1720</v>
      </c>
      <c r="M394" s="302">
        <f>H397</f>
        <v>159.90909090909091</v>
      </c>
      <c r="N394" s="291" t="str">
        <f>P391</f>
        <v>kg</v>
      </c>
      <c r="O394" s="293"/>
      <c r="P394" s="283"/>
    </row>
    <row r="395" spans="2:16" x14ac:dyDescent="0.3">
      <c r="B395" s="280"/>
      <c r="C395" s="300" t="s">
        <v>1909</v>
      </c>
      <c r="D395" s="300"/>
      <c r="E395" s="300"/>
      <c r="F395" s="302"/>
      <c r="G395" s="321"/>
      <c r="H395" s="300"/>
      <c r="I395" s="301"/>
      <c r="J395" s="301"/>
      <c r="K395" s="300"/>
      <c r="L395" s="300"/>
      <c r="M395" s="302"/>
      <c r="N395" s="291"/>
      <c r="O395" s="293"/>
      <c r="P395" s="283"/>
    </row>
    <row r="396" spans="2:16" x14ac:dyDescent="0.3">
      <c r="B396" s="280"/>
      <c r="C396" s="300"/>
      <c r="D396" s="300"/>
      <c r="E396" s="300"/>
      <c r="F396" s="302"/>
      <c r="G396" s="298" t="s">
        <v>1883</v>
      </c>
      <c r="H396" s="298">
        <f>H394</f>
        <v>175.9</v>
      </c>
      <c r="I396" s="301"/>
      <c r="J396" s="301"/>
      <c r="K396" s="300"/>
      <c r="L396" s="300"/>
      <c r="M396" s="302"/>
      <c r="N396" s="291"/>
      <c r="O396" s="293"/>
      <c r="P396" s="283"/>
    </row>
    <row r="397" spans="2:16" x14ac:dyDescent="0.3">
      <c r="B397" s="280"/>
      <c r="C397" s="300"/>
      <c r="D397" s="300"/>
      <c r="E397" s="300"/>
      <c r="F397" s="300"/>
      <c r="G397" s="297" t="s">
        <v>1884</v>
      </c>
      <c r="H397" s="298">
        <f>H396/1.1</f>
        <v>159.90909090909091</v>
      </c>
      <c r="I397" s="301"/>
      <c r="J397" s="301"/>
      <c r="K397" s="300"/>
      <c r="L397" s="300"/>
      <c r="M397" s="302"/>
      <c r="N397" s="291"/>
      <c r="O397" s="293"/>
      <c r="P397" s="283"/>
    </row>
    <row r="398" spans="2:16" ht="20.25" customHeight="1" thickBot="1" x14ac:dyDescent="0.35">
      <c r="B398" s="303"/>
      <c r="C398" s="304"/>
      <c r="D398" s="304"/>
      <c r="E398" s="304"/>
      <c r="F398" s="304"/>
      <c r="G398" s="304"/>
      <c r="H398" s="302"/>
      <c r="I398" s="302"/>
      <c r="J398" s="302"/>
      <c r="K398" s="281"/>
      <c r="L398" s="281"/>
      <c r="M398" s="302"/>
      <c r="N398" s="281"/>
      <c r="O398" s="293"/>
      <c r="P398" s="283"/>
    </row>
    <row r="399" spans="2:16" s="187" customFormat="1" ht="19.5" thickBot="1" x14ac:dyDescent="0.25">
      <c r="B399" s="295" t="s">
        <v>1918</v>
      </c>
      <c r="C399" s="191" t="s">
        <v>1919</v>
      </c>
      <c r="D399" s="191"/>
      <c r="E399" s="192"/>
      <c r="F399" s="192"/>
      <c r="G399" s="192"/>
      <c r="H399" s="193"/>
      <c r="I399" s="192"/>
      <c r="J399" s="192"/>
      <c r="K399" s="194"/>
      <c r="L399" s="194"/>
      <c r="M399" s="195"/>
      <c r="N399" s="196"/>
      <c r="O399" s="196">
        <f>SUM(M402:M402)</f>
        <v>150.72727272727272</v>
      </c>
      <c r="P399" s="296" t="s">
        <v>1881</v>
      </c>
    </row>
    <row r="400" spans="2:16" s="187" customFormat="1" x14ac:dyDescent="0.2">
      <c r="B400" s="288"/>
      <c r="C400" s="289"/>
      <c r="D400" s="289"/>
      <c r="E400" s="289"/>
      <c r="F400" s="289"/>
      <c r="G400" s="289"/>
      <c r="H400" s="290"/>
      <c r="I400" s="289"/>
      <c r="J400" s="289"/>
      <c r="K400" s="291"/>
      <c r="L400" s="291"/>
      <c r="M400" s="292"/>
      <c r="N400" s="293"/>
      <c r="O400" s="293"/>
      <c r="P400" s="294"/>
    </row>
    <row r="401" spans="2:16" x14ac:dyDescent="0.3">
      <c r="B401" s="280"/>
      <c r="C401" s="297" t="s">
        <v>1716</v>
      </c>
      <c r="D401" s="297"/>
      <c r="E401" s="297" t="s">
        <v>2</v>
      </c>
      <c r="F401" s="312"/>
      <c r="G401" s="308" t="s">
        <v>1866</v>
      </c>
      <c r="H401" s="309" t="s">
        <v>1882</v>
      </c>
      <c r="I401" s="297"/>
      <c r="J401" s="297"/>
      <c r="K401" s="297"/>
      <c r="L401" s="297"/>
      <c r="M401" s="298" t="s">
        <v>3</v>
      </c>
      <c r="N401" s="299" t="s">
        <v>1717</v>
      </c>
      <c r="O401" s="293"/>
      <c r="P401" s="283"/>
    </row>
    <row r="402" spans="2:16" x14ac:dyDescent="0.3">
      <c r="B402" s="280"/>
      <c r="C402" s="300" t="s">
        <v>1718</v>
      </c>
      <c r="D402" s="300"/>
      <c r="E402" s="300" t="s">
        <v>1767</v>
      </c>
      <c r="F402" s="302"/>
      <c r="G402" s="321">
        <v>6</v>
      </c>
      <c r="H402" s="300">
        <v>65.099999999999994</v>
      </c>
      <c r="I402" s="301"/>
      <c r="J402" s="301"/>
      <c r="K402" s="300"/>
      <c r="L402" s="300" t="s">
        <v>1720</v>
      </c>
      <c r="M402" s="302">
        <f>H405</f>
        <v>150.72727272727272</v>
      </c>
      <c r="N402" s="291" t="str">
        <f>P399</f>
        <v>kg</v>
      </c>
      <c r="O402" s="293"/>
      <c r="P402" s="283"/>
    </row>
    <row r="403" spans="2:16" x14ac:dyDescent="0.3">
      <c r="B403" s="280"/>
      <c r="C403" s="300" t="s">
        <v>1909</v>
      </c>
      <c r="D403" s="300"/>
      <c r="E403" s="300" t="s">
        <v>1907</v>
      </c>
      <c r="F403" s="302"/>
      <c r="G403" s="321" t="s">
        <v>1908</v>
      </c>
      <c r="H403" s="300">
        <v>100.7</v>
      </c>
      <c r="I403" s="301"/>
      <c r="J403" s="301"/>
      <c r="K403" s="300"/>
      <c r="L403" s="300"/>
      <c r="M403" s="302"/>
      <c r="N403" s="291"/>
      <c r="O403" s="293"/>
      <c r="P403" s="283"/>
    </row>
    <row r="404" spans="2:16" x14ac:dyDescent="0.3">
      <c r="B404" s="280"/>
      <c r="C404" s="300"/>
      <c r="D404" s="300"/>
      <c r="E404" s="300"/>
      <c r="F404" s="302"/>
      <c r="G404" s="298" t="s">
        <v>1883</v>
      </c>
      <c r="H404" s="298">
        <f>H402+H403</f>
        <v>165.8</v>
      </c>
      <c r="I404" s="301"/>
      <c r="J404" s="301"/>
      <c r="K404" s="300"/>
      <c r="L404" s="300"/>
      <c r="M404" s="302"/>
      <c r="N404" s="291"/>
      <c r="O404" s="293"/>
      <c r="P404" s="283"/>
    </row>
    <row r="405" spans="2:16" x14ac:dyDescent="0.3">
      <c r="B405" s="280"/>
      <c r="C405" s="300"/>
      <c r="D405" s="300"/>
      <c r="E405" s="300"/>
      <c r="F405" s="300"/>
      <c r="G405" s="297" t="s">
        <v>1884</v>
      </c>
      <c r="H405" s="298">
        <f>H404/1.1</f>
        <v>150.72727272727272</v>
      </c>
      <c r="I405" s="301"/>
      <c r="J405" s="301"/>
      <c r="K405" s="300"/>
      <c r="L405" s="300"/>
      <c r="M405" s="302"/>
      <c r="N405" s="291"/>
      <c r="O405" s="293"/>
      <c r="P405" s="283"/>
    </row>
    <row r="406" spans="2:16" ht="19.5" thickBot="1" x14ac:dyDescent="0.35">
      <c r="B406" s="280"/>
      <c r="C406" s="300"/>
      <c r="D406" s="300"/>
      <c r="E406" s="300"/>
      <c r="F406" s="302"/>
      <c r="G406" s="302"/>
      <c r="H406" s="300"/>
      <c r="I406" s="301"/>
      <c r="J406" s="301"/>
      <c r="K406" s="300"/>
      <c r="L406" s="300"/>
      <c r="M406" s="302"/>
      <c r="N406" s="291"/>
      <c r="O406" s="293"/>
      <c r="P406" s="283"/>
    </row>
    <row r="407" spans="2:16" s="187" customFormat="1" ht="19.5" thickBot="1" x14ac:dyDescent="0.25">
      <c r="B407" s="286" t="s">
        <v>1920</v>
      </c>
      <c r="C407" s="188" t="s">
        <v>189</v>
      </c>
      <c r="D407" s="188"/>
      <c r="E407" s="189"/>
      <c r="F407" s="189"/>
      <c r="G407" s="189"/>
      <c r="H407" s="189"/>
      <c r="I407" s="189"/>
      <c r="J407" s="189"/>
      <c r="K407" s="189"/>
      <c r="L407" s="189"/>
      <c r="M407" s="190"/>
      <c r="N407" s="189"/>
      <c r="O407" s="189"/>
      <c r="P407" s="287"/>
    </row>
    <row r="408" spans="2:16" s="187" customFormat="1" ht="19.5" thickBot="1" x14ac:dyDescent="0.25">
      <c r="B408" s="288"/>
      <c r="C408" s="289"/>
      <c r="D408" s="289"/>
      <c r="E408" s="289"/>
      <c r="F408" s="289"/>
      <c r="G408" s="289"/>
      <c r="H408" s="290"/>
      <c r="I408" s="289"/>
      <c r="J408" s="289"/>
      <c r="K408" s="291"/>
      <c r="L408" s="291"/>
      <c r="M408" s="292"/>
      <c r="N408" s="293"/>
      <c r="O408" s="293"/>
      <c r="P408" s="294"/>
    </row>
    <row r="409" spans="2:16" s="187" customFormat="1" ht="19.5" thickBot="1" x14ac:dyDescent="0.25">
      <c r="B409" s="295" t="s">
        <v>1921</v>
      </c>
      <c r="C409" s="191" t="s">
        <v>195</v>
      </c>
      <c r="D409" s="191"/>
      <c r="E409" s="192"/>
      <c r="F409" s="192"/>
      <c r="G409" s="192"/>
      <c r="H409" s="193"/>
      <c r="I409" s="192"/>
      <c r="J409" s="192"/>
      <c r="K409" s="194"/>
      <c r="L409" s="194"/>
      <c r="M409" s="195"/>
      <c r="N409" s="196"/>
      <c r="O409" s="196">
        <f>M412</f>
        <v>8.74</v>
      </c>
      <c r="P409" s="296" t="s">
        <v>97</v>
      </c>
    </row>
    <row r="410" spans="2:16" s="187" customFormat="1" ht="21.75" customHeight="1" x14ac:dyDescent="0.2">
      <c r="B410" s="288"/>
      <c r="C410" s="289"/>
      <c r="D410" s="289"/>
      <c r="E410" s="320"/>
      <c r="F410" s="320"/>
      <c r="G410" s="320"/>
      <c r="H410" s="320"/>
      <c r="I410" s="289"/>
      <c r="J410" s="289"/>
      <c r="K410" s="291"/>
      <c r="L410" s="291"/>
      <c r="M410" s="292"/>
      <c r="N410" s="293"/>
      <c r="O410" s="293"/>
      <c r="P410" s="294"/>
    </row>
    <row r="411" spans="2:16" ht="21.75" customHeight="1" x14ac:dyDescent="0.3">
      <c r="B411" s="280"/>
      <c r="C411" s="297" t="s">
        <v>1716</v>
      </c>
      <c r="D411" s="297"/>
      <c r="E411" s="297" t="s">
        <v>2</v>
      </c>
      <c r="F411" s="312"/>
      <c r="G411" s="308" t="s">
        <v>1866</v>
      </c>
      <c r="H411" s="297" t="s">
        <v>1766</v>
      </c>
      <c r="I411" s="297"/>
      <c r="J411" s="297"/>
      <c r="K411" s="297"/>
      <c r="L411" s="297"/>
      <c r="M411" s="298" t="s">
        <v>3</v>
      </c>
      <c r="N411" s="299" t="s">
        <v>1717</v>
      </c>
      <c r="O411" s="293"/>
      <c r="P411" s="283"/>
    </row>
    <row r="412" spans="2:16" ht="21.75" customHeight="1" x14ac:dyDescent="0.3">
      <c r="B412" s="280"/>
      <c r="C412" s="300" t="s">
        <v>1718</v>
      </c>
      <c r="D412" s="300"/>
      <c r="E412" s="300" t="s">
        <v>1767</v>
      </c>
      <c r="F412" s="302"/>
      <c r="G412" s="321">
        <v>6</v>
      </c>
      <c r="H412" s="300">
        <v>2.79</v>
      </c>
      <c r="I412" s="301"/>
      <c r="J412" s="301"/>
      <c r="K412" s="300"/>
      <c r="L412" s="300" t="s">
        <v>1720</v>
      </c>
      <c r="M412" s="302">
        <f>H414</f>
        <v>8.74</v>
      </c>
      <c r="N412" s="291" t="str">
        <f>P409</f>
        <v>m³</v>
      </c>
      <c r="O412" s="293"/>
      <c r="P412" s="283"/>
    </row>
    <row r="413" spans="2:16" ht="21.75" customHeight="1" x14ac:dyDescent="0.3">
      <c r="B413" s="280"/>
      <c r="C413" s="300"/>
      <c r="D413" s="300"/>
      <c r="E413" s="300" t="s">
        <v>1907</v>
      </c>
      <c r="F413" s="302"/>
      <c r="G413" s="321" t="s">
        <v>1908</v>
      </c>
      <c r="H413" s="300">
        <v>5.95</v>
      </c>
      <c r="I413" s="301"/>
      <c r="J413" s="301"/>
      <c r="K413" s="300"/>
      <c r="L413" s="300"/>
      <c r="M413" s="302"/>
      <c r="N413" s="291"/>
      <c r="O413" s="293"/>
      <c r="P413" s="283"/>
    </row>
    <row r="414" spans="2:16" ht="21.75" customHeight="1" x14ac:dyDescent="0.3">
      <c r="B414" s="280"/>
      <c r="C414" s="300" t="s">
        <v>1898</v>
      </c>
      <c r="D414" s="300"/>
      <c r="E414" s="300"/>
      <c r="F414" s="302"/>
      <c r="G414" s="298" t="s">
        <v>1816</v>
      </c>
      <c r="H414" s="298">
        <f>SUM(H412:H413)</f>
        <v>8.74</v>
      </c>
      <c r="I414" s="301"/>
      <c r="J414" s="301"/>
      <c r="K414" s="300"/>
      <c r="L414" s="300"/>
      <c r="M414" s="302"/>
      <c r="N414" s="291"/>
      <c r="O414" s="293"/>
      <c r="P414" s="283"/>
    </row>
    <row r="415" spans="2:16" ht="22.5" customHeight="1" x14ac:dyDescent="0.3">
      <c r="B415" s="280"/>
      <c r="C415" s="300" t="s">
        <v>1922</v>
      </c>
      <c r="D415" s="300"/>
      <c r="E415" s="300"/>
      <c r="F415" s="302"/>
      <c r="G415" s="302"/>
      <c r="H415" s="300"/>
      <c r="I415" s="301"/>
      <c r="J415" s="301"/>
      <c r="K415" s="300"/>
      <c r="L415" s="300"/>
      <c r="M415" s="302"/>
      <c r="N415" s="291"/>
      <c r="O415" s="293"/>
      <c r="P415" s="283"/>
    </row>
    <row r="416" spans="2:16" ht="19.5" thickBot="1" x14ac:dyDescent="0.35">
      <c r="B416" s="280"/>
      <c r="C416" s="300"/>
      <c r="D416" s="300"/>
      <c r="E416" s="313"/>
      <c r="F416" s="300"/>
      <c r="G416" s="306"/>
      <c r="H416" s="300"/>
      <c r="I416" s="301"/>
      <c r="J416" s="301"/>
      <c r="K416" s="300"/>
      <c r="L416" s="300"/>
      <c r="M416" s="302"/>
      <c r="N416" s="291"/>
      <c r="O416" s="293"/>
      <c r="P416" s="283"/>
    </row>
    <row r="417" spans="2:16" s="187" customFormat="1" ht="19.5" thickBot="1" x14ac:dyDescent="0.25">
      <c r="B417" s="295" t="s">
        <v>1923</v>
      </c>
      <c r="C417" s="191" t="s">
        <v>198</v>
      </c>
      <c r="D417" s="191"/>
      <c r="E417" s="192"/>
      <c r="F417" s="192"/>
      <c r="G417" s="192"/>
      <c r="H417" s="193"/>
      <c r="I417" s="192"/>
      <c r="J417" s="192"/>
      <c r="K417" s="194"/>
      <c r="L417" s="194"/>
      <c r="M417" s="195"/>
      <c r="N417" s="196"/>
      <c r="O417" s="196">
        <f>M420</f>
        <v>8.74</v>
      </c>
      <c r="P417" s="296" t="s">
        <v>97</v>
      </c>
    </row>
    <row r="418" spans="2:16" s="187" customFormat="1" x14ac:dyDescent="0.2">
      <c r="B418" s="288"/>
      <c r="C418" s="289"/>
      <c r="D418" s="289"/>
      <c r="E418" s="289"/>
      <c r="F418" s="289"/>
      <c r="G418" s="289"/>
      <c r="H418" s="290"/>
      <c r="I418" s="289"/>
      <c r="J418" s="289"/>
      <c r="K418" s="291"/>
      <c r="L418" s="291"/>
      <c r="M418" s="292"/>
      <c r="N418" s="293"/>
      <c r="O418" s="293"/>
      <c r="P418" s="294"/>
    </row>
    <row r="419" spans="2:16" ht="21.75" customHeight="1" x14ac:dyDescent="0.3">
      <c r="B419" s="280"/>
      <c r="C419" s="297" t="s">
        <v>1716</v>
      </c>
      <c r="D419" s="297"/>
      <c r="E419" s="297" t="s">
        <v>2</v>
      </c>
      <c r="F419" s="312"/>
      <c r="G419" s="308" t="s">
        <v>1866</v>
      </c>
      <c r="H419" s="297" t="s">
        <v>1766</v>
      </c>
      <c r="I419" s="297"/>
      <c r="J419" s="297"/>
      <c r="K419" s="297"/>
      <c r="L419" s="297"/>
      <c r="M419" s="298" t="s">
        <v>3</v>
      </c>
      <c r="N419" s="299" t="s">
        <v>1717</v>
      </c>
      <c r="O419" s="293"/>
      <c r="P419" s="283"/>
    </row>
    <row r="420" spans="2:16" ht="21.75" customHeight="1" x14ac:dyDescent="0.3">
      <c r="B420" s="280"/>
      <c r="C420" s="300" t="s">
        <v>1718</v>
      </c>
      <c r="D420" s="300"/>
      <c r="E420" s="300" t="s">
        <v>1767</v>
      </c>
      <c r="F420" s="302"/>
      <c r="G420" s="321">
        <v>6</v>
      </c>
      <c r="H420" s="300">
        <v>2.79</v>
      </c>
      <c r="I420" s="301"/>
      <c r="J420" s="301"/>
      <c r="K420" s="300"/>
      <c r="L420" s="300" t="s">
        <v>1720</v>
      </c>
      <c r="M420" s="302">
        <f>H422</f>
        <v>8.74</v>
      </c>
      <c r="N420" s="291" t="str">
        <f>P417</f>
        <v>m³</v>
      </c>
      <c r="O420" s="293"/>
      <c r="P420" s="283"/>
    </row>
    <row r="421" spans="2:16" ht="21.75" customHeight="1" x14ac:dyDescent="0.3">
      <c r="B421" s="280"/>
      <c r="C421" s="300"/>
      <c r="D421" s="300"/>
      <c r="E421" s="300" t="s">
        <v>1907</v>
      </c>
      <c r="F421" s="302"/>
      <c r="G421" s="321" t="s">
        <v>1908</v>
      </c>
      <c r="H421" s="300">
        <v>5.95</v>
      </c>
      <c r="I421" s="301"/>
      <c r="J421" s="301"/>
      <c r="K421" s="300"/>
      <c r="L421" s="300"/>
      <c r="M421" s="302"/>
      <c r="N421" s="291"/>
      <c r="O421" s="293"/>
      <c r="P421" s="283"/>
    </row>
    <row r="422" spans="2:16" ht="21.75" customHeight="1" x14ac:dyDescent="0.3">
      <c r="B422" s="280"/>
      <c r="C422" s="300" t="s">
        <v>1909</v>
      </c>
      <c r="D422" s="300"/>
      <c r="E422" s="300"/>
      <c r="F422" s="302"/>
      <c r="G422" s="298" t="s">
        <v>1816</v>
      </c>
      <c r="H422" s="298">
        <f>SUM(H420:H421)</f>
        <v>8.74</v>
      </c>
      <c r="I422" s="301"/>
      <c r="J422" s="301"/>
      <c r="K422" s="300"/>
      <c r="L422" s="300"/>
      <c r="M422" s="302"/>
      <c r="N422" s="291"/>
      <c r="O422" s="293"/>
      <c r="P422" s="283"/>
    </row>
    <row r="423" spans="2:16" ht="21.75" customHeight="1" x14ac:dyDescent="0.3">
      <c r="B423" s="280"/>
      <c r="C423" s="300"/>
      <c r="D423" s="300"/>
      <c r="E423" s="300"/>
      <c r="F423" s="302"/>
      <c r="G423" s="302"/>
      <c r="H423" s="300"/>
      <c r="I423" s="301"/>
      <c r="J423" s="301"/>
      <c r="K423" s="300"/>
      <c r="L423" s="300"/>
      <c r="M423" s="302"/>
      <c r="N423" s="291"/>
      <c r="O423" s="293"/>
      <c r="P423" s="283"/>
    </row>
    <row r="424" spans="2:16" ht="19.5" thickBot="1" x14ac:dyDescent="0.35">
      <c r="B424" s="303"/>
      <c r="C424" s="304"/>
      <c r="D424" s="304"/>
      <c r="E424" s="304"/>
      <c r="F424" s="304"/>
      <c r="G424" s="304"/>
      <c r="H424" s="302"/>
      <c r="I424" s="302"/>
      <c r="J424" s="302"/>
      <c r="K424" s="281"/>
      <c r="L424" s="281"/>
      <c r="M424" s="302"/>
      <c r="N424" s="281"/>
      <c r="O424" s="293"/>
      <c r="P424" s="283"/>
    </row>
    <row r="425" spans="2:16" s="187" customFormat="1" ht="19.5" thickBot="1" x14ac:dyDescent="0.25">
      <c r="B425" s="284">
        <v>6</v>
      </c>
      <c r="C425" s="184" t="s">
        <v>1924</v>
      </c>
      <c r="D425" s="184"/>
      <c r="E425" s="185"/>
      <c r="F425" s="185"/>
      <c r="G425" s="185"/>
      <c r="H425" s="184"/>
      <c r="I425" s="185"/>
      <c r="J425" s="185"/>
      <c r="K425" s="185"/>
      <c r="L425" s="185"/>
      <c r="M425" s="186"/>
      <c r="N425" s="185"/>
      <c r="O425" s="185"/>
      <c r="P425" s="285"/>
    </row>
    <row r="426" spans="2:16" ht="16.5" customHeight="1" thickBot="1" x14ac:dyDescent="0.35">
      <c r="B426" s="280"/>
      <c r="C426" s="281"/>
      <c r="D426" s="281"/>
      <c r="E426" s="281"/>
      <c r="F426" s="281"/>
      <c r="G426" s="281"/>
      <c r="H426" s="281"/>
      <c r="I426" s="281"/>
      <c r="J426" s="281"/>
      <c r="K426" s="281"/>
      <c r="L426" s="281"/>
      <c r="M426" s="282"/>
      <c r="N426" s="281"/>
      <c r="O426" s="281"/>
      <c r="P426" s="283"/>
    </row>
    <row r="427" spans="2:16" s="187" customFormat="1" ht="19.5" thickBot="1" x14ac:dyDescent="0.25">
      <c r="B427" s="286" t="s">
        <v>834</v>
      </c>
      <c r="C427" s="188" t="s">
        <v>227</v>
      </c>
      <c r="D427" s="188"/>
      <c r="E427" s="189"/>
      <c r="F427" s="189"/>
      <c r="G427" s="189"/>
      <c r="H427" s="189"/>
      <c r="I427" s="189"/>
      <c r="J427" s="189"/>
      <c r="K427" s="189"/>
      <c r="L427" s="189"/>
      <c r="M427" s="190"/>
      <c r="N427" s="189"/>
      <c r="O427" s="189"/>
      <c r="P427" s="287"/>
    </row>
    <row r="428" spans="2:16" s="187" customFormat="1" ht="19.5" thickBot="1" x14ac:dyDescent="0.25">
      <c r="B428" s="288"/>
      <c r="C428" s="289"/>
      <c r="D428" s="289"/>
      <c r="E428" s="289"/>
      <c r="F428" s="289"/>
      <c r="G428" s="289"/>
      <c r="H428" s="290"/>
      <c r="I428" s="289"/>
      <c r="J428" s="289"/>
      <c r="K428" s="291"/>
      <c r="L428" s="291"/>
      <c r="M428" s="292"/>
      <c r="N428" s="293"/>
      <c r="O428" s="293"/>
      <c r="P428" s="294"/>
    </row>
    <row r="429" spans="2:16" s="187" customFormat="1" ht="19.5" thickBot="1" x14ac:dyDescent="0.25">
      <c r="B429" s="295" t="s">
        <v>1925</v>
      </c>
      <c r="C429" s="191" t="s">
        <v>230</v>
      </c>
      <c r="D429" s="191"/>
      <c r="E429" s="192"/>
      <c r="F429" s="192"/>
      <c r="G429" s="192"/>
      <c r="H429" s="193"/>
      <c r="I429" s="192"/>
      <c r="J429" s="192"/>
      <c r="K429" s="194"/>
      <c r="L429" s="194"/>
      <c r="M429" s="195"/>
      <c r="N429" s="196"/>
      <c r="O429" s="196">
        <f>SUM(M432:M432)</f>
        <v>402.88499999999999</v>
      </c>
      <c r="P429" s="296" t="s">
        <v>74</v>
      </c>
    </row>
    <row r="430" spans="2:16" s="187" customFormat="1" x14ac:dyDescent="0.2">
      <c r="B430" s="288"/>
      <c r="C430" s="289"/>
      <c r="D430" s="289"/>
      <c r="E430" s="289"/>
      <c r="F430" s="289"/>
      <c r="G430" s="289"/>
      <c r="H430" s="290"/>
      <c r="I430" s="289"/>
      <c r="J430" s="289"/>
      <c r="K430" s="291"/>
      <c r="L430" s="291"/>
      <c r="M430" s="292"/>
      <c r="N430" s="293"/>
      <c r="O430" s="293"/>
      <c r="P430" s="294"/>
    </row>
    <row r="431" spans="2:16" x14ac:dyDescent="0.3">
      <c r="B431" s="280"/>
      <c r="C431" s="297" t="s">
        <v>1716</v>
      </c>
      <c r="D431" s="297"/>
      <c r="E431" s="297" t="s">
        <v>2</v>
      </c>
      <c r="F431" s="297" t="s">
        <v>1729</v>
      </c>
      <c r="G431" s="297" t="s">
        <v>1757</v>
      </c>
      <c r="H431" s="301"/>
      <c r="I431" s="297"/>
      <c r="J431" s="297" t="s">
        <v>1807</v>
      </c>
      <c r="K431" s="297"/>
      <c r="L431" s="297"/>
      <c r="M431" s="298" t="s">
        <v>3</v>
      </c>
      <c r="N431" s="299" t="s">
        <v>1717</v>
      </c>
      <c r="O431" s="293"/>
      <c r="P431" s="283"/>
    </row>
    <row r="432" spans="2:16" x14ac:dyDescent="0.3">
      <c r="B432" s="280"/>
      <c r="C432" s="300" t="s">
        <v>1718</v>
      </c>
      <c r="D432" s="300"/>
      <c r="E432" s="300" t="s">
        <v>1926</v>
      </c>
      <c r="F432" s="302">
        <v>57.86</v>
      </c>
      <c r="G432" s="302">
        <v>3</v>
      </c>
      <c r="H432" s="301"/>
      <c r="I432" s="301"/>
      <c r="J432" s="300">
        <f>F432*G432</f>
        <v>173.57999999999998</v>
      </c>
      <c r="K432" s="300"/>
      <c r="L432" s="300" t="s">
        <v>1720</v>
      </c>
      <c r="M432" s="302">
        <f>J470</f>
        <v>402.88499999999999</v>
      </c>
      <c r="N432" s="291" t="str">
        <f>P429</f>
        <v>m²</v>
      </c>
      <c r="O432" s="293"/>
      <c r="P432" s="283"/>
    </row>
    <row r="433" spans="2:16" x14ac:dyDescent="0.3">
      <c r="B433" s="280"/>
      <c r="C433" s="300" t="s">
        <v>1719</v>
      </c>
      <c r="D433" s="300"/>
      <c r="E433" s="300" t="s">
        <v>1927</v>
      </c>
      <c r="F433" s="302">
        <f>19.1+20.66+4.95+4.95+6.35+6.35+4.95+4.95+6.35+3.5+3.5+2.13</f>
        <v>87.740000000000009</v>
      </c>
      <c r="G433" s="302">
        <v>3</v>
      </c>
      <c r="H433" s="301"/>
      <c r="I433" s="301"/>
      <c r="J433" s="300">
        <f>F433*G433</f>
        <v>263.22000000000003</v>
      </c>
      <c r="K433" s="300"/>
      <c r="L433" s="300"/>
      <c r="M433" s="302"/>
      <c r="N433" s="291"/>
      <c r="O433" s="293"/>
      <c r="P433" s="283"/>
    </row>
    <row r="434" spans="2:16" x14ac:dyDescent="0.3">
      <c r="B434" s="280"/>
      <c r="C434" s="300"/>
      <c r="D434" s="300"/>
      <c r="E434" s="300" t="s">
        <v>1928</v>
      </c>
      <c r="F434" s="302">
        <v>15.8</v>
      </c>
      <c r="G434" s="302">
        <v>1.9</v>
      </c>
      <c r="H434" s="312"/>
      <c r="I434" s="301"/>
      <c r="J434" s="300">
        <f>F434*G434</f>
        <v>30.02</v>
      </c>
      <c r="K434" s="300"/>
      <c r="L434" s="300"/>
      <c r="M434" s="302"/>
      <c r="N434" s="291"/>
      <c r="O434" s="293"/>
      <c r="P434" s="283"/>
    </row>
    <row r="435" spans="2:16" x14ac:dyDescent="0.3">
      <c r="B435" s="280"/>
      <c r="C435" s="300"/>
      <c r="D435" s="300"/>
      <c r="E435" s="300"/>
      <c r="F435" s="302"/>
      <c r="G435" s="302"/>
      <c r="H435" s="300"/>
      <c r="I435" s="318" t="s">
        <v>1929</v>
      </c>
      <c r="J435" s="318">
        <f>SUM(J432:J434)</f>
        <v>466.82</v>
      </c>
      <c r="K435" s="300"/>
      <c r="L435" s="300"/>
      <c r="M435" s="302"/>
      <c r="N435" s="291"/>
      <c r="O435" s="293"/>
      <c r="P435" s="283"/>
    </row>
    <row r="436" spans="2:16" x14ac:dyDescent="0.3">
      <c r="B436" s="280"/>
      <c r="C436" s="300"/>
      <c r="D436" s="300"/>
      <c r="E436" s="300"/>
      <c r="F436" s="302"/>
      <c r="G436" s="302"/>
      <c r="H436" s="300"/>
      <c r="I436" s="301"/>
      <c r="J436" s="301"/>
      <c r="K436" s="300"/>
      <c r="L436" s="300"/>
      <c r="M436" s="302"/>
      <c r="N436" s="291"/>
      <c r="O436" s="293"/>
      <c r="P436" s="283"/>
    </row>
    <row r="437" spans="2:16" x14ac:dyDescent="0.3">
      <c r="B437" s="280"/>
      <c r="C437" s="300"/>
      <c r="D437" s="300"/>
      <c r="E437" s="450" t="s">
        <v>1930</v>
      </c>
      <c r="F437" s="450"/>
      <c r="G437" s="450"/>
      <c r="H437" s="450"/>
      <c r="I437" s="450"/>
      <c r="J437" s="450"/>
      <c r="K437" s="300"/>
      <c r="L437" s="300"/>
      <c r="M437" s="302"/>
      <c r="N437" s="291"/>
      <c r="O437" s="293"/>
      <c r="P437" s="283"/>
    </row>
    <row r="438" spans="2:16" x14ac:dyDescent="0.3">
      <c r="B438" s="280"/>
      <c r="C438" s="300"/>
      <c r="D438" s="300"/>
      <c r="E438" s="297"/>
      <c r="F438" s="297"/>
      <c r="G438" s="297"/>
      <c r="H438" s="297"/>
      <c r="I438" s="297"/>
      <c r="J438" s="297"/>
      <c r="K438" s="300"/>
      <c r="L438" s="300"/>
      <c r="M438" s="302"/>
      <c r="N438" s="291"/>
      <c r="O438" s="293"/>
      <c r="P438" s="283"/>
    </row>
    <row r="439" spans="2:16" x14ac:dyDescent="0.3">
      <c r="B439" s="280"/>
      <c r="C439" s="312"/>
      <c r="D439" s="300"/>
      <c r="E439" s="450" t="s">
        <v>1931</v>
      </c>
      <c r="F439" s="450"/>
      <c r="G439" s="450"/>
      <c r="H439" s="450"/>
      <c r="I439" s="450"/>
      <c r="J439" s="450"/>
      <c r="K439" s="300"/>
      <c r="L439" s="300"/>
      <c r="M439" s="302"/>
      <c r="N439" s="291"/>
      <c r="O439" s="293"/>
      <c r="P439" s="283"/>
    </row>
    <row r="440" spans="2:16" x14ac:dyDescent="0.3">
      <c r="B440" s="280"/>
      <c r="C440" s="297"/>
      <c r="D440" s="300"/>
      <c r="E440" s="297" t="s">
        <v>2</v>
      </c>
      <c r="F440" s="298" t="s">
        <v>1741</v>
      </c>
      <c r="G440" s="298" t="s">
        <v>1742</v>
      </c>
      <c r="H440" s="297" t="s">
        <v>1932</v>
      </c>
      <c r="I440" s="301"/>
      <c r="J440" s="318" t="s">
        <v>1807</v>
      </c>
      <c r="K440" s="300"/>
      <c r="L440" s="300"/>
      <c r="M440" s="302"/>
      <c r="N440" s="291"/>
      <c r="O440" s="293"/>
      <c r="P440" s="283"/>
    </row>
    <row r="441" spans="2:16" x14ac:dyDescent="0.3">
      <c r="B441" s="280"/>
      <c r="C441" s="297"/>
      <c r="D441" s="300"/>
      <c r="E441" s="300" t="s">
        <v>1933</v>
      </c>
      <c r="F441" s="302">
        <v>2.1</v>
      </c>
      <c r="G441" s="302">
        <v>0.8</v>
      </c>
      <c r="H441" s="300">
        <v>1</v>
      </c>
      <c r="I441" s="301"/>
      <c r="J441" s="301">
        <f>F441*G441*H441</f>
        <v>1.6800000000000002</v>
      </c>
      <c r="K441" s="300"/>
      <c r="L441" s="300"/>
      <c r="M441" s="302"/>
      <c r="N441" s="291"/>
      <c r="O441" s="293"/>
      <c r="P441" s="283"/>
    </row>
    <row r="442" spans="2:16" x14ac:dyDescent="0.3">
      <c r="B442" s="280"/>
      <c r="C442" s="297"/>
      <c r="D442" s="300"/>
      <c r="E442" s="300" t="s">
        <v>1934</v>
      </c>
      <c r="F442" s="302">
        <v>2.1</v>
      </c>
      <c r="G442" s="302">
        <v>0.9</v>
      </c>
      <c r="H442" s="300">
        <v>4</v>
      </c>
      <c r="I442" s="301"/>
      <c r="J442" s="301">
        <f t="shared" ref="J442:J448" si="6">F442*G442*H442</f>
        <v>7.5600000000000005</v>
      </c>
      <c r="K442" s="300"/>
      <c r="L442" s="300"/>
      <c r="M442" s="302"/>
      <c r="N442" s="291"/>
      <c r="O442" s="293"/>
      <c r="P442" s="283"/>
    </row>
    <row r="443" spans="2:16" x14ac:dyDescent="0.3">
      <c r="B443" s="280"/>
      <c r="C443" s="297"/>
      <c r="D443" s="300"/>
      <c r="E443" s="300" t="s">
        <v>1935</v>
      </c>
      <c r="F443" s="302">
        <v>2.1</v>
      </c>
      <c r="G443" s="302">
        <v>1</v>
      </c>
      <c r="H443" s="300">
        <v>2</v>
      </c>
      <c r="I443" s="301"/>
      <c r="J443" s="301">
        <f t="shared" si="6"/>
        <v>4.2</v>
      </c>
      <c r="K443" s="300"/>
      <c r="L443" s="300"/>
      <c r="M443" s="302"/>
      <c r="N443" s="291"/>
      <c r="O443" s="293"/>
      <c r="P443" s="283"/>
    </row>
    <row r="444" spans="2:16" x14ac:dyDescent="0.3">
      <c r="B444" s="280"/>
      <c r="C444" s="297"/>
      <c r="D444" s="300"/>
      <c r="E444" s="300" t="s">
        <v>1936</v>
      </c>
      <c r="F444" s="302">
        <v>2.1</v>
      </c>
      <c r="G444" s="302">
        <v>1.2</v>
      </c>
      <c r="H444" s="300">
        <v>4</v>
      </c>
      <c r="I444" s="301"/>
      <c r="J444" s="301">
        <f t="shared" si="6"/>
        <v>10.08</v>
      </c>
      <c r="K444" s="300"/>
      <c r="L444" s="300"/>
      <c r="M444" s="302"/>
      <c r="N444" s="291"/>
      <c r="O444" s="293"/>
      <c r="P444" s="283"/>
    </row>
    <row r="445" spans="2:16" x14ac:dyDescent="0.3">
      <c r="B445" s="280"/>
      <c r="C445" s="297"/>
      <c r="D445" s="300"/>
      <c r="E445" s="300" t="s">
        <v>1937</v>
      </c>
      <c r="F445" s="302">
        <v>2.1</v>
      </c>
      <c r="G445" s="302">
        <v>1.8</v>
      </c>
      <c r="H445" s="300">
        <v>1</v>
      </c>
      <c r="I445" s="301"/>
      <c r="J445" s="301">
        <f t="shared" si="6"/>
        <v>3.7800000000000002</v>
      </c>
      <c r="K445" s="300"/>
      <c r="L445" s="300"/>
      <c r="M445" s="302"/>
      <c r="N445" s="291"/>
      <c r="O445" s="293"/>
      <c r="P445" s="283"/>
    </row>
    <row r="446" spans="2:16" x14ac:dyDescent="0.3">
      <c r="B446" s="280"/>
      <c r="C446" s="297"/>
      <c r="D446" s="300"/>
      <c r="E446" s="300" t="s">
        <v>1938</v>
      </c>
      <c r="F446" s="302">
        <v>0.4</v>
      </c>
      <c r="G446" s="302">
        <v>0.6</v>
      </c>
      <c r="H446" s="300">
        <v>5</v>
      </c>
      <c r="I446" s="301"/>
      <c r="J446" s="301">
        <f t="shared" si="6"/>
        <v>1.2</v>
      </c>
      <c r="K446" s="300"/>
      <c r="L446" s="300"/>
      <c r="M446" s="302"/>
      <c r="N446" s="291"/>
      <c r="O446" s="293"/>
      <c r="P446" s="283"/>
    </row>
    <row r="447" spans="2:16" x14ac:dyDescent="0.3">
      <c r="B447" s="280"/>
      <c r="C447" s="297"/>
      <c r="D447" s="300"/>
      <c r="E447" s="300" t="s">
        <v>1939</v>
      </c>
      <c r="F447" s="302">
        <v>0.7</v>
      </c>
      <c r="G447" s="302">
        <v>1.3</v>
      </c>
      <c r="H447" s="300">
        <v>1</v>
      </c>
      <c r="I447" s="301"/>
      <c r="J447" s="301">
        <f t="shared" si="6"/>
        <v>0.90999999999999992</v>
      </c>
      <c r="K447" s="300"/>
      <c r="L447" s="300"/>
      <c r="M447" s="302"/>
      <c r="N447" s="291"/>
      <c r="O447" s="293"/>
      <c r="P447" s="283"/>
    </row>
    <row r="448" spans="2:16" x14ac:dyDescent="0.3">
      <c r="B448" s="280"/>
      <c r="C448" s="297"/>
      <c r="D448" s="300"/>
      <c r="E448" s="300" t="s">
        <v>1940</v>
      </c>
      <c r="F448" s="302">
        <v>0.7</v>
      </c>
      <c r="G448" s="302">
        <v>2</v>
      </c>
      <c r="H448" s="300">
        <v>6</v>
      </c>
      <c r="I448" s="301"/>
      <c r="J448" s="301">
        <f t="shared" si="6"/>
        <v>8.3999999999999986</v>
      </c>
      <c r="K448" s="300"/>
      <c r="L448" s="300"/>
      <c r="M448" s="302"/>
      <c r="N448" s="291"/>
      <c r="O448" s="293"/>
      <c r="P448" s="283"/>
    </row>
    <row r="449" spans="2:16" x14ac:dyDescent="0.3">
      <c r="B449" s="280"/>
      <c r="C449" s="300"/>
      <c r="D449" s="300"/>
      <c r="E449" s="300"/>
      <c r="F449" s="302"/>
      <c r="G449" s="302"/>
      <c r="H449" s="300"/>
      <c r="I449" s="324" t="s">
        <v>1941</v>
      </c>
      <c r="J449" s="318">
        <f>SUM(J441:J448)</f>
        <v>37.81</v>
      </c>
      <c r="K449" s="300"/>
      <c r="L449" s="300"/>
      <c r="M449" s="302"/>
      <c r="N449" s="291"/>
      <c r="O449" s="293"/>
      <c r="P449" s="283"/>
    </row>
    <row r="450" spans="2:16" x14ac:dyDescent="0.3">
      <c r="B450" s="280"/>
      <c r="C450" s="300"/>
      <c r="D450" s="300"/>
      <c r="E450" s="300"/>
      <c r="F450" s="302"/>
      <c r="G450" s="302"/>
      <c r="H450" s="300"/>
      <c r="I450" s="301"/>
      <c r="J450" s="301"/>
      <c r="K450" s="300"/>
      <c r="L450" s="300"/>
      <c r="M450" s="302"/>
      <c r="N450" s="291"/>
      <c r="O450" s="293"/>
      <c r="P450" s="283"/>
    </row>
    <row r="451" spans="2:16" x14ac:dyDescent="0.3">
      <c r="B451" s="280"/>
      <c r="C451" s="300"/>
      <c r="D451" s="300"/>
      <c r="E451" s="450" t="s">
        <v>1942</v>
      </c>
      <c r="F451" s="450"/>
      <c r="G451" s="450"/>
      <c r="H451" s="450"/>
      <c r="I451" s="450"/>
      <c r="J451" s="450"/>
      <c r="K451" s="300"/>
      <c r="L451" s="300"/>
      <c r="M451" s="302"/>
      <c r="N451" s="291"/>
      <c r="O451" s="293"/>
      <c r="P451" s="283"/>
    </row>
    <row r="452" spans="2:16" x14ac:dyDescent="0.3">
      <c r="B452" s="280"/>
      <c r="C452" s="300"/>
      <c r="D452" s="300"/>
      <c r="E452" s="297" t="s">
        <v>2</v>
      </c>
      <c r="F452" s="298" t="s">
        <v>1741</v>
      </c>
      <c r="G452" s="298" t="s">
        <v>1757</v>
      </c>
      <c r="H452" s="297"/>
      <c r="I452" s="301"/>
      <c r="J452" s="318" t="s">
        <v>1807</v>
      </c>
      <c r="K452" s="300"/>
      <c r="L452" s="300"/>
      <c r="M452" s="302"/>
      <c r="N452" s="291"/>
      <c r="O452" s="293"/>
      <c r="P452" s="283"/>
    </row>
    <row r="453" spans="2:16" x14ac:dyDescent="0.3">
      <c r="B453" s="280"/>
      <c r="C453" s="300"/>
      <c r="D453" s="300"/>
      <c r="E453" s="313" t="s">
        <v>1943</v>
      </c>
      <c r="F453" s="302">
        <v>10.7</v>
      </c>
      <c r="G453" s="302">
        <v>1.6</v>
      </c>
      <c r="H453" s="300"/>
      <c r="I453" s="301"/>
      <c r="J453" s="318">
        <f>(F453*G453)/2</f>
        <v>8.56</v>
      </c>
      <c r="K453" s="300"/>
      <c r="L453" s="300"/>
      <c r="M453" s="302"/>
      <c r="N453" s="291"/>
      <c r="O453" s="293"/>
      <c r="P453" s="283"/>
    </row>
    <row r="454" spans="2:16" x14ac:dyDescent="0.3">
      <c r="B454" s="280"/>
      <c r="C454" s="300"/>
      <c r="D454" s="300"/>
      <c r="E454" s="300" t="s">
        <v>1944</v>
      </c>
      <c r="F454" s="302"/>
      <c r="G454" s="302"/>
      <c r="H454" s="300"/>
      <c r="I454" s="324"/>
      <c r="J454" s="318"/>
      <c r="K454" s="300"/>
      <c r="L454" s="300"/>
      <c r="M454" s="302"/>
      <c r="N454" s="291"/>
      <c r="O454" s="293"/>
      <c r="P454" s="283"/>
    </row>
    <row r="455" spans="2:16" x14ac:dyDescent="0.3">
      <c r="B455" s="280"/>
      <c r="C455" s="300"/>
      <c r="D455" s="300"/>
      <c r="E455" s="300"/>
      <c r="F455" s="302"/>
      <c r="G455" s="302"/>
      <c r="H455" s="300"/>
      <c r="I455" s="301"/>
      <c r="J455" s="301"/>
      <c r="K455" s="300"/>
      <c r="L455" s="300"/>
      <c r="M455" s="302"/>
      <c r="N455" s="291"/>
      <c r="O455" s="293"/>
      <c r="P455" s="283"/>
    </row>
    <row r="456" spans="2:16" x14ac:dyDescent="0.3">
      <c r="B456" s="280"/>
      <c r="C456" s="300"/>
      <c r="D456" s="300"/>
      <c r="E456" s="450" t="s">
        <v>1945</v>
      </c>
      <c r="F456" s="450"/>
      <c r="G456" s="450"/>
      <c r="H456" s="450"/>
      <c r="I456" s="450"/>
      <c r="J456" s="450"/>
      <c r="K456" s="300"/>
      <c r="L456" s="300"/>
      <c r="M456" s="302"/>
      <c r="N456" s="291"/>
      <c r="O456" s="293"/>
      <c r="P456" s="283"/>
    </row>
    <row r="457" spans="2:16" x14ac:dyDescent="0.3">
      <c r="B457" s="280"/>
      <c r="C457" s="300"/>
      <c r="D457" s="300"/>
      <c r="E457" s="297" t="s">
        <v>2</v>
      </c>
      <c r="F457" s="298" t="s">
        <v>1741</v>
      </c>
      <c r="G457" s="298" t="s">
        <v>1742</v>
      </c>
      <c r="H457" s="297" t="s">
        <v>1932</v>
      </c>
      <c r="I457" s="301"/>
      <c r="J457" s="318" t="s">
        <v>1807</v>
      </c>
      <c r="K457" s="300"/>
      <c r="L457" s="300"/>
      <c r="M457" s="302"/>
      <c r="N457" s="291"/>
      <c r="O457" s="293"/>
      <c r="P457" s="283"/>
    </row>
    <row r="458" spans="2:16" x14ac:dyDescent="0.3">
      <c r="B458" s="280"/>
      <c r="C458" s="300"/>
      <c r="D458" s="300"/>
      <c r="E458" s="300" t="s">
        <v>1946</v>
      </c>
      <c r="F458" s="302">
        <v>3.35</v>
      </c>
      <c r="G458" s="302">
        <v>0.3</v>
      </c>
      <c r="H458" s="300">
        <v>3</v>
      </c>
      <c r="I458" s="301"/>
      <c r="J458" s="301">
        <f>F458*G458*H458</f>
        <v>3.0149999999999997</v>
      </c>
      <c r="K458" s="300"/>
      <c r="L458" s="300"/>
      <c r="M458" s="302"/>
      <c r="N458" s="291"/>
      <c r="O458" s="293"/>
      <c r="P458" s="283"/>
    </row>
    <row r="459" spans="2:16" x14ac:dyDescent="0.3">
      <c r="B459" s="280"/>
      <c r="C459" s="300"/>
      <c r="D459" s="300"/>
      <c r="E459" s="300" t="s">
        <v>1947</v>
      </c>
      <c r="F459" s="302">
        <v>3.35</v>
      </c>
      <c r="G459" s="302">
        <v>0.3</v>
      </c>
      <c r="H459" s="300">
        <v>1</v>
      </c>
      <c r="I459" s="301"/>
      <c r="J459" s="301">
        <f t="shared" ref="J459:J466" si="7">F459*G459*H459</f>
        <v>1.0049999999999999</v>
      </c>
      <c r="K459" s="300"/>
      <c r="L459" s="300"/>
      <c r="M459" s="302"/>
      <c r="N459" s="291"/>
      <c r="O459" s="293"/>
      <c r="P459" s="283"/>
    </row>
    <row r="460" spans="2:16" x14ac:dyDescent="0.3">
      <c r="B460" s="280"/>
      <c r="C460" s="300"/>
      <c r="D460" s="300"/>
      <c r="E460" s="300" t="s">
        <v>1948</v>
      </c>
      <c r="F460" s="302">
        <v>3.35</v>
      </c>
      <c r="G460" s="302">
        <v>0.3</v>
      </c>
      <c r="H460" s="300">
        <v>2</v>
      </c>
      <c r="I460" s="301"/>
      <c r="J460" s="301">
        <f t="shared" si="7"/>
        <v>2.0099999999999998</v>
      </c>
      <c r="K460" s="300"/>
      <c r="L460" s="300"/>
      <c r="M460" s="302"/>
      <c r="N460" s="291"/>
      <c r="O460" s="293"/>
      <c r="P460" s="283"/>
    </row>
    <row r="461" spans="2:16" x14ac:dyDescent="0.3">
      <c r="B461" s="280"/>
      <c r="C461" s="300"/>
      <c r="D461" s="300"/>
      <c r="E461" s="300" t="s">
        <v>1949</v>
      </c>
      <c r="F461" s="302">
        <v>4.95</v>
      </c>
      <c r="G461" s="302">
        <v>0.3</v>
      </c>
      <c r="H461" s="300">
        <v>1</v>
      </c>
      <c r="I461" s="301"/>
      <c r="J461" s="301">
        <f t="shared" si="7"/>
        <v>1.4850000000000001</v>
      </c>
      <c r="K461" s="300"/>
      <c r="L461" s="300"/>
      <c r="M461" s="302"/>
      <c r="N461" s="291"/>
      <c r="O461" s="293"/>
      <c r="P461" s="283"/>
    </row>
    <row r="462" spans="2:16" x14ac:dyDescent="0.3">
      <c r="B462" s="280"/>
      <c r="C462" s="300"/>
      <c r="D462" s="300"/>
      <c r="E462" s="313" t="s">
        <v>1950</v>
      </c>
      <c r="F462" s="302">
        <v>3.35</v>
      </c>
      <c r="G462" s="302">
        <v>0.3</v>
      </c>
      <c r="H462" s="300">
        <v>5</v>
      </c>
      <c r="I462" s="301"/>
      <c r="J462" s="301">
        <f t="shared" si="7"/>
        <v>5.0249999999999995</v>
      </c>
      <c r="K462" s="300"/>
      <c r="L462" s="300"/>
      <c r="M462" s="302"/>
      <c r="N462" s="291"/>
      <c r="O462" s="293"/>
      <c r="P462" s="283"/>
    </row>
    <row r="463" spans="2:16" x14ac:dyDescent="0.3">
      <c r="B463" s="280"/>
      <c r="C463" s="300"/>
      <c r="D463" s="300"/>
      <c r="E463" s="300" t="s">
        <v>1951</v>
      </c>
      <c r="F463" s="302">
        <v>3.35</v>
      </c>
      <c r="G463" s="302">
        <v>0.3</v>
      </c>
      <c r="H463" s="300">
        <v>2</v>
      </c>
      <c r="I463" s="301"/>
      <c r="J463" s="301">
        <f t="shared" si="7"/>
        <v>2.0099999999999998</v>
      </c>
      <c r="K463" s="300"/>
      <c r="L463" s="300"/>
      <c r="M463" s="302"/>
      <c r="N463" s="291"/>
      <c r="O463" s="293"/>
      <c r="P463" s="283"/>
    </row>
    <row r="464" spans="2:16" x14ac:dyDescent="0.3">
      <c r="B464" s="280"/>
      <c r="C464" s="300"/>
      <c r="D464" s="300"/>
      <c r="E464" s="300" t="s">
        <v>1952</v>
      </c>
      <c r="F464" s="302">
        <v>3.35</v>
      </c>
      <c r="G464" s="302">
        <v>0.3</v>
      </c>
      <c r="H464" s="300">
        <v>1</v>
      </c>
      <c r="I464" s="301"/>
      <c r="J464" s="301">
        <f t="shared" si="7"/>
        <v>1.0049999999999999</v>
      </c>
      <c r="K464" s="300"/>
      <c r="L464" s="300"/>
      <c r="M464" s="302"/>
      <c r="N464" s="291"/>
      <c r="O464" s="293"/>
      <c r="P464" s="283"/>
    </row>
    <row r="465" spans="2:16" x14ac:dyDescent="0.3">
      <c r="B465" s="280"/>
      <c r="C465" s="300"/>
      <c r="D465" s="300"/>
      <c r="E465" s="300" t="s">
        <v>1953</v>
      </c>
      <c r="F465" s="302">
        <v>3.35</v>
      </c>
      <c r="G465" s="302">
        <v>0.3</v>
      </c>
      <c r="H465" s="300">
        <v>1</v>
      </c>
      <c r="I465" s="301"/>
      <c r="J465" s="301">
        <f t="shared" si="7"/>
        <v>1.0049999999999999</v>
      </c>
      <c r="K465" s="300"/>
      <c r="L465" s="300"/>
      <c r="M465" s="302"/>
      <c r="N465" s="291"/>
      <c r="O465" s="293"/>
      <c r="P465" s="283"/>
    </row>
    <row r="466" spans="2:16" x14ac:dyDescent="0.3">
      <c r="B466" s="280"/>
      <c r="C466" s="300"/>
      <c r="D466" s="300"/>
      <c r="E466" s="300" t="s">
        <v>1954</v>
      </c>
      <c r="F466" s="302">
        <v>3.35</v>
      </c>
      <c r="G466" s="302">
        <v>0.3</v>
      </c>
      <c r="H466" s="300">
        <v>1</v>
      </c>
      <c r="I466" s="301"/>
      <c r="J466" s="301">
        <f t="shared" si="7"/>
        <v>1.0049999999999999</v>
      </c>
      <c r="K466" s="300"/>
      <c r="L466" s="300"/>
      <c r="M466" s="302"/>
      <c r="N466" s="291"/>
      <c r="O466" s="293"/>
      <c r="P466" s="283"/>
    </row>
    <row r="467" spans="2:16" x14ac:dyDescent="0.3">
      <c r="B467" s="280"/>
      <c r="C467" s="300"/>
      <c r="D467" s="300"/>
      <c r="E467" s="300"/>
      <c r="F467" s="302"/>
      <c r="G467" s="302"/>
      <c r="H467" s="300"/>
      <c r="I467" s="324" t="s">
        <v>1955</v>
      </c>
      <c r="J467" s="318">
        <f>SUM(J458:J466)</f>
        <v>17.564999999999998</v>
      </c>
      <c r="K467" s="300"/>
      <c r="L467" s="300"/>
      <c r="M467" s="302"/>
      <c r="N467" s="291"/>
      <c r="O467" s="293"/>
      <c r="P467" s="283"/>
    </row>
    <row r="468" spans="2:16" x14ac:dyDescent="0.3">
      <c r="B468" s="280"/>
      <c r="C468" s="300"/>
      <c r="D468" s="300"/>
      <c r="E468" s="300"/>
      <c r="F468" s="302"/>
      <c r="G468" s="302"/>
      <c r="H468" s="300"/>
      <c r="I468" s="301"/>
      <c r="J468" s="301"/>
      <c r="K468" s="300"/>
      <c r="L468" s="300"/>
      <c r="M468" s="302"/>
      <c r="N468" s="291"/>
      <c r="O468" s="293"/>
      <c r="P468" s="283"/>
    </row>
    <row r="469" spans="2:16" x14ac:dyDescent="0.3">
      <c r="B469" s="280"/>
      <c r="C469" s="300"/>
      <c r="D469" s="300"/>
      <c r="E469" s="300"/>
      <c r="F469" s="302"/>
      <c r="G469" s="302"/>
      <c r="H469" s="300"/>
      <c r="I469" s="324" t="s">
        <v>1956</v>
      </c>
      <c r="J469" s="318">
        <f>J449+J453+J467</f>
        <v>63.935000000000002</v>
      </c>
      <c r="K469" s="325"/>
      <c r="L469" s="300"/>
      <c r="M469" s="302"/>
      <c r="N469" s="291"/>
      <c r="O469" s="293"/>
      <c r="P469" s="283"/>
    </row>
    <row r="470" spans="2:16" x14ac:dyDescent="0.3">
      <c r="B470" s="280"/>
      <c r="C470" s="300"/>
      <c r="D470" s="300"/>
      <c r="E470" s="300"/>
      <c r="F470" s="302"/>
      <c r="G470" s="302"/>
      <c r="H470" s="300"/>
      <c r="I470" s="324" t="s">
        <v>1957</v>
      </c>
      <c r="J470" s="318">
        <f>J435-J469</f>
        <v>402.88499999999999</v>
      </c>
      <c r="K470" s="325"/>
      <c r="L470" s="300"/>
      <c r="M470" s="302"/>
      <c r="N470" s="291"/>
      <c r="O470" s="293"/>
      <c r="P470" s="283"/>
    </row>
    <row r="471" spans="2:16" ht="19.5" thickBot="1" x14ac:dyDescent="0.35">
      <c r="B471" s="280"/>
      <c r="C471" s="300"/>
      <c r="D471" s="300"/>
      <c r="E471" s="300"/>
      <c r="F471" s="302"/>
      <c r="G471" s="302"/>
      <c r="H471" s="300"/>
      <c r="I471" s="324"/>
      <c r="J471" s="318"/>
      <c r="K471" s="325"/>
      <c r="L471" s="300"/>
      <c r="M471" s="302"/>
      <c r="N471" s="291"/>
      <c r="O471" s="293"/>
      <c r="P471" s="283"/>
    </row>
    <row r="472" spans="2:16" s="187" customFormat="1" ht="19.5" thickBot="1" x14ac:dyDescent="0.25">
      <c r="B472" s="284">
        <v>7</v>
      </c>
      <c r="C472" s="184" t="s">
        <v>17</v>
      </c>
      <c r="D472" s="184"/>
      <c r="E472" s="185"/>
      <c r="F472" s="185"/>
      <c r="G472" s="185"/>
      <c r="H472" s="184"/>
      <c r="I472" s="185"/>
      <c r="J472" s="185"/>
      <c r="K472" s="185"/>
      <c r="L472" s="185"/>
      <c r="M472" s="186"/>
      <c r="N472" s="185"/>
      <c r="O472" s="185"/>
      <c r="P472" s="285"/>
    </row>
    <row r="473" spans="2:16" ht="16.5" customHeight="1" thickBot="1" x14ac:dyDescent="0.35">
      <c r="B473" s="280"/>
      <c r="C473" s="281"/>
      <c r="D473" s="281"/>
      <c r="E473" s="281"/>
      <c r="F473" s="281"/>
      <c r="G473" s="281"/>
      <c r="H473" s="281"/>
      <c r="I473" s="281"/>
      <c r="J473" s="281"/>
      <c r="K473" s="281"/>
      <c r="L473" s="281"/>
      <c r="M473" s="282"/>
      <c r="N473" s="281"/>
      <c r="O473" s="281"/>
      <c r="P473" s="283"/>
    </row>
    <row r="474" spans="2:16" s="187" customFormat="1" ht="19.5" thickBot="1" x14ac:dyDescent="0.25">
      <c r="B474" s="286" t="s">
        <v>1958</v>
      </c>
      <c r="C474" s="188" t="s">
        <v>1959</v>
      </c>
      <c r="D474" s="188"/>
      <c r="E474" s="189"/>
      <c r="F474" s="189"/>
      <c r="G474" s="189"/>
      <c r="H474" s="189"/>
      <c r="I474" s="189"/>
      <c r="J474" s="189"/>
      <c r="K474" s="189"/>
      <c r="L474" s="189"/>
      <c r="M474" s="190"/>
      <c r="N474" s="189"/>
      <c r="O474" s="189"/>
      <c r="P474" s="287"/>
    </row>
    <row r="475" spans="2:16" s="187" customFormat="1" ht="19.5" thickBot="1" x14ac:dyDescent="0.25">
      <c r="B475" s="288"/>
      <c r="C475" s="289"/>
      <c r="D475" s="289"/>
      <c r="E475" s="289"/>
      <c r="F475" s="289"/>
      <c r="G475" s="289"/>
      <c r="H475" s="290"/>
      <c r="I475" s="289"/>
      <c r="J475" s="289"/>
      <c r="K475" s="291"/>
      <c r="L475" s="291"/>
      <c r="M475" s="292"/>
      <c r="N475" s="293"/>
      <c r="O475" s="293"/>
      <c r="P475" s="294"/>
    </row>
    <row r="476" spans="2:16" s="187" customFormat="1" ht="19.5" thickBot="1" x14ac:dyDescent="0.25">
      <c r="B476" s="295" t="s">
        <v>1960</v>
      </c>
      <c r="C476" s="191" t="s">
        <v>235</v>
      </c>
      <c r="D476" s="191"/>
      <c r="E476" s="192"/>
      <c r="F476" s="192"/>
      <c r="G476" s="192"/>
      <c r="H476" s="193"/>
      <c r="I476" s="192"/>
      <c r="J476" s="192"/>
      <c r="K476" s="194"/>
      <c r="L476" s="194"/>
      <c r="M476" s="195"/>
      <c r="N476" s="196"/>
      <c r="O476" s="196">
        <f>SUM(M479:M479)</f>
        <v>1172.6400000000001</v>
      </c>
      <c r="P476" s="296" t="s">
        <v>1881</v>
      </c>
    </row>
    <row r="477" spans="2:16" s="187" customFormat="1" x14ac:dyDescent="0.2">
      <c r="B477" s="288"/>
      <c r="C477" s="289"/>
      <c r="D477" s="289"/>
      <c r="E477" s="289"/>
      <c r="F477" s="289"/>
      <c r="G477" s="289"/>
      <c r="H477" s="290"/>
      <c r="I477" s="289"/>
      <c r="J477" s="289"/>
      <c r="K477" s="291"/>
      <c r="L477" s="291"/>
      <c r="M477" s="292"/>
      <c r="N477" s="293"/>
      <c r="O477" s="293"/>
      <c r="P477" s="294"/>
    </row>
    <row r="478" spans="2:16" x14ac:dyDescent="0.3">
      <c r="B478" s="280"/>
      <c r="C478" s="297" t="s">
        <v>1716</v>
      </c>
      <c r="D478" s="297"/>
      <c r="E478" s="297" t="s">
        <v>2</v>
      </c>
      <c r="F478" s="312"/>
      <c r="G478" s="308" t="s">
        <v>1866</v>
      </c>
      <c r="H478" s="297" t="s">
        <v>1961</v>
      </c>
      <c r="I478" s="297"/>
      <c r="J478" s="297"/>
      <c r="K478" s="297"/>
      <c r="L478" s="297"/>
      <c r="M478" s="298" t="s">
        <v>3</v>
      </c>
      <c r="N478" s="299" t="s">
        <v>1717</v>
      </c>
      <c r="O478" s="293"/>
      <c r="P478" s="283"/>
    </row>
    <row r="479" spans="2:16" x14ac:dyDescent="0.3">
      <c r="B479" s="280"/>
      <c r="C479" s="300" t="s">
        <v>1718</v>
      </c>
      <c r="D479" s="300"/>
      <c r="E479" s="300" t="s">
        <v>1962</v>
      </c>
      <c r="F479" s="302"/>
      <c r="G479" s="321">
        <v>8</v>
      </c>
      <c r="H479" s="300">
        <v>1172.6400000000001</v>
      </c>
      <c r="I479" s="301"/>
      <c r="J479" s="301"/>
      <c r="K479" s="300"/>
      <c r="L479" s="300" t="s">
        <v>1720</v>
      </c>
      <c r="M479" s="302">
        <f>H479</f>
        <v>1172.6400000000001</v>
      </c>
      <c r="N479" s="291" t="str">
        <f>P476</f>
        <v>kg</v>
      </c>
      <c r="O479" s="293"/>
      <c r="P479" s="283"/>
    </row>
    <row r="480" spans="2:16" x14ac:dyDescent="0.3">
      <c r="B480" s="280"/>
      <c r="C480" s="300"/>
      <c r="D480" s="300"/>
      <c r="E480" s="300" t="s">
        <v>1963</v>
      </c>
      <c r="F480" s="302"/>
      <c r="G480" s="321"/>
      <c r="H480" s="300"/>
      <c r="I480" s="302"/>
      <c r="J480" s="301"/>
      <c r="K480" s="300"/>
      <c r="L480" s="300"/>
      <c r="M480" s="302"/>
      <c r="N480" s="291"/>
      <c r="O480" s="293"/>
      <c r="P480" s="283"/>
    </row>
    <row r="481" spans="2:16" x14ac:dyDescent="0.3">
      <c r="B481" s="280"/>
      <c r="C481" s="300" t="s">
        <v>1964</v>
      </c>
      <c r="D481" s="300"/>
      <c r="E481" s="300"/>
      <c r="F481" s="302"/>
      <c r="G481" s="298"/>
      <c r="H481" s="298"/>
      <c r="I481" s="302"/>
      <c r="J481" s="301"/>
      <c r="K481" s="300"/>
      <c r="L481" s="300"/>
      <c r="M481" s="302"/>
      <c r="N481" s="291"/>
      <c r="O481" s="293"/>
      <c r="P481" s="283"/>
    </row>
    <row r="482" spans="2:16" x14ac:dyDescent="0.3">
      <c r="B482" s="280"/>
      <c r="C482" s="300" t="s">
        <v>1965</v>
      </c>
      <c r="D482" s="300"/>
      <c r="E482" s="300"/>
      <c r="F482" s="302"/>
      <c r="G482" s="298"/>
      <c r="H482" s="298"/>
      <c r="I482" s="301"/>
      <c r="J482" s="301"/>
      <c r="K482" s="300"/>
      <c r="L482" s="300"/>
      <c r="M482" s="302"/>
      <c r="N482" s="291"/>
      <c r="O482" s="293"/>
      <c r="P482" s="283"/>
    </row>
    <row r="483" spans="2:16" ht="19.5" thickBot="1" x14ac:dyDescent="0.35">
      <c r="B483" s="280"/>
      <c r="C483" s="300"/>
      <c r="D483" s="300"/>
      <c r="E483" s="300"/>
      <c r="F483" s="302"/>
      <c r="G483" s="302"/>
      <c r="H483" s="300"/>
      <c r="I483" s="301"/>
      <c r="J483" s="301"/>
      <c r="K483" s="300"/>
      <c r="L483" s="300"/>
      <c r="M483" s="302"/>
      <c r="N483" s="291"/>
      <c r="O483" s="293"/>
      <c r="P483" s="283"/>
    </row>
    <row r="484" spans="2:16" s="187" customFormat="1" ht="19.5" thickBot="1" x14ac:dyDescent="0.25">
      <c r="B484" s="295" t="s">
        <v>1966</v>
      </c>
      <c r="C484" s="191" t="s">
        <v>238</v>
      </c>
      <c r="D484" s="191"/>
      <c r="E484" s="192"/>
      <c r="F484" s="192"/>
      <c r="G484" s="192"/>
      <c r="H484" s="193"/>
      <c r="I484" s="192"/>
      <c r="J484" s="192"/>
      <c r="K484" s="194"/>
      <c r="L484" s="194"/>
      <c r="M484" s="195"/>
      <c r="N484" s="196"/>
      <c r="O484" s="196">
        <f>SUM(M487:M487)</f>
        <v>313.74</v>
      </c>
      <c r="P484" s="296" t="s">
        <v>74</v>
      </c>
    </row>
    <row r="485" spans="2:16" s="187" customFormat="1" x14ac:dyDescent="0.2">
      <c r="B485" s="288"/>
      <c r="C485" s="289"/>
      <c r="D485" s="289"/>
      <c r="E485" s="289"/>
      <c r="F485" s="289"/>
      <c r="G485" s="289"/>
      <c r="H485" s="290"/>
      <c r="I485" s="289"/>
      <c r="J485" s="289"/>
      <c r="K485" s="291"/>
      <c r="L485" s="291"/>
      <c r="M485" s="292"/>
      <c r="N485" s="293"/>
      <c r="O485" s="293"/>
      <c r="P485" s="294"/>
    </row>
    <row r="486" spans="2:16" x14ac:dyDescent="0.3">
      <c r="B486" s="280"/>
      <c r="C486" s="297" t="s">
        <v>1716</v>
      </c>
      <c r="D486" s="297"/>
      <c r="E486" s="297" t="s">
        <v>2</v>
      </c>
      <c r="F486" s="308" t="s">
        <v>1866</v>
      </c>
      <c r="G486" s="309" t="s">
        <v>1741</v>
      </c>
      <c r="H486" s="309" t="s">
        <v>1742</v>
      </c>
      <c r="I486" s="297" t="s">
        <v>1807</v>
      </c>
      <c r="J486" s="297"/>
      <c r="K486" s="297"/>
      <c r="L486" s="297"/>
      <c r="M486" s="298" t="s">
        <v>3</v>
      </c>
      <c r="N486" s="299" t="s">
        <v>1717</v>
      </c>
      <c r="O486" s="293"/>
      <c r="P486" s="283"/>
    </row>
    <row r="487" spans="2:16" x14ac:dyDescent="0.3">
      <c r="B487" s="280"/>
      <c r="C487" s="300" t="s">
        <v>1718</v>
      </c>
      <c r="D487" s="300"/>
      <c r="E487" s="300" t="s">
        <v>1751</v>
      </c>
      <c r="F487" s="321">
        <v>8</v>
      </c>
      <c r="G487" s="326">
        <v>18.899999999999999</v>
      </c>
      <c r="H487" s="300">
        <v>16.600000000000001</v>
      </c>
      <c r="I487" s="301">
        <f>G487*H487</f>
        <v>313.74</v>
      </c>
      <c r="J487" s="301"/>
      <c r="K487" s="300"/>
      <c r="L487" s="300"/>
      <c r="M487" s="302">
        <f>I488</f>
        <v>313.74</v>
      </c>
      <c r="N487" s="291" t="str">
        <f>P484</f>
        <v>m²</v>
      </c>
      <c r="O487" s="293"/>
      <c r="P487" s="283"/>
    </row>
    <row r="488" spans="2:16" x14ac:dyDescent="0.3">
      <c r="B488" s="280"/>
      <c r="C488" s="300"/>
      <c r="D488" s="300"/>
      <c r="E488" s="300"/>
      <c r="F488" s="302"/>
      <c r="G488" s="302"/>
      <c r="H488" s="313" t="s">
        <v>1967</v>
      </c>
      <c r="I488" s="301">
        <f>I487</f>
        <v>313.74</v>
      </c>
      <c r="J488" s="301"/>
      <c r="K488" s="300"/>
      <c r="L488" s="300"/>
      <c r="M488" s="302"/>
      <c r="N488" s="291"/>
      <c r="O488" s="293"/>
      <c r="P488" s="283"/>
    </row>
    <row r="489" spans="2:16" ht="19.5" thickBot="1" x14ac:dyDescent="0.35">
      <c r="B489" s="280"/>
      <c r="C489" s="300"/>
      <c r="D489" s="300"/>
      <c r="E489" s="300"/>
      <c r="F489" s="302"/>
      <c r="G489" s="302"/>
      <c r="H489" s="300"/>
      <c r="I489" s="301"/>
      <c r="J489" s="301"/>
      <c r="K489" s="300"/>
      <c r="L489" s="300"/>
      <c r="M489" s="302"/>
      <c r="N489" s="291"/>
      <c r="O489" s="293"/>
      <c r="P489" s="283"/>
    </row>
    <row r="490" spans="2:16" s="187" customFormat="1" ht="19.5" thickBot="1" x14ac:dyDescent="0.25">
      <c r="B490" s="295" t="s">
        <v>1968</v>
      </c>
      <c r="C490" s="191" t="s">
        <v>241</v>
      </c>
      <c r="D490" s="191"/>
      <c r="E490" s="192"/>
      <c r="F490" s="192"/>
      <c r="G490" s="192"/>
      <c r="H490" s="193"/>
      <c r="I490" s="192"/>
      <c r="J490" s="192"/>
      <c r="K490" s="194"/>
      <c r="L490" s="194"/>
      <c r="M490" s="195"/>
      <c r="N490" s="196"/>
      <c r="O490" s="197">
        <f>SUM(M493:M493)</f>
        <v>287.19499999999999</v>
      </c>
      <c r="P490" s="296" t="s">
        <v>74</v>
      </c>
    </row>
    <row r="491" spans="2:16" s="187" customFormat="1" x14ac:dyDescent="0.2">
      <c r="B491" s="288"/>
      <c r="C491" s="289"/>
      <c r="D491" s="289"/>
      <c r="E491" s="289"/>
      <c r="F491" s="289"/>
      <c r="G491" s="289"/>
      <c r="H491" s="290"/>
      <c r="I491" s="289"/>
      <c r="J491" s="289"/>
      <c r="K491" s="291"/>
      <c r="L491" s="291"/>
      <c r="M491" s="292"/>
      <c r="N491" s="293"/>
      <c r="O491" s="293"/>
      <c r="P491" s="294"/>
    </row>
    <row r="492" spans="2:16" x14ac:dyDescent="0.3">
      <c r="B492" s="280"/>
      <c r="C492" s="297" t="s">
        <v>1716</v>
      </c>
      <c r="D492" s="297"/>
      <c r="E492" s="297" t="s">
        <v>2</v>
      </c>
      <c r="F492" s="312"/>
      <c r="G492" s="308" t="s">
        <v>1866</v>
      </c>
      <c r="H492" s="297" t="s">
        <v>1969</v>
      </c>
      <c r="I492" s="297"/>
      <c r="J492" s="297"/>
      <c r="K492" s="297"/>
      <c r="L492" s="297"/>
      <c r="M492" s="298" t="s">
        <v>3</v>
      </c>
      <c r="N492" s="299" t="s">
        <v>1717</v>
      </c>
      <c r="O492" s="293"/>
      <c r="P492" s="283"/>
    </row>
    <row r="493" spans="2:16" x14ac:dyDescent="0.3">
      <c r="B493" s="280"/>
      <c r="C493" s="300" t="s">
        <v>1718</v>
      </c>
      <c r="D493" s="300"/>
      <c r="E493" s="300" t="s">
        <v>1970</v>
      </c>
      <c r="F493" s="302"/>
      <c r="G493" s="302">
        <v>8</v>
      </c>
      <c r="H493" s="300">
        <v>287.19499999999999</v>
      </c>
      <c r="I493" s="301"/>
      <c r="J493" s="301"/>
      <c r="K493" s="300"/>
      <c r="L493" s="300" t="s">
        <v>1720</v>
      </c>
      <c r="M493" s="302">
        <f>H493</f>
        <v>287.19499999999999</v>
      </c>
      <c r="N493" s="291" t="str">
        <f>P490</f>
        <v>m²</v>
      </c>
      <c r="O493" s="293"/>
      <c r="P493" s="283"/>
    </row>
    <row r="494" spans="2:16" x14ac:dyDescent="0.3">
      <c r="B494" s="280"/>
      <c r="C494" s="300"/>
      <c r="D494" s="300"/>
      <c r="E494" s="300" t="s">
        <v>1971</v>
      </c>
      <c r="F494" s="302"/>
      <c r="G494" s="302"/>
      <c r="H494" s="300"/>
      <c r="I494" s="301"/>
      <c r="J494" s="301"/>
      <c r="K494" s="300"/>
      <c r="L494" s="300"/>
      <c r="M494" s="302"/>
      <c r="N494" s="291"/>
      <c r="O494" s="293"/>
      <c r="P494" s="283"/>
    </row>
    <row r="495" spans="2:16" ht="19.5" thickBot="1" x14ac:dyDescent="0.35">
      <c r="B495" s="280"/>
      <c r="C495" s="300"/>
      <c r="D495" s="300"/>
      <c r="E495" s="313"/>
      <c r="F495" s="300"/>
      <c r="G495" s="306"/>
      <c r="H495" s="300"/>
      <c r="I495" s="301"/>
      <c r="J495" s="301"/>
      <c r="K495" s="300"/>
      <c r="L495" s="300"/>
      <c r="M495" s="302"/>
      <c r="N495" s="291"/>
      <c r="O495" s="293"/>
      <c r="P495" s="283"/>
    </row>
    <row r="496" spans="2:16" s="187" customFormat="1" ht="19.5" thickBot="1" x14ac:dyDescent="0.25">
      <c r="B496" s="286" t="s">
        <v>1972</v>
      </c>
      <c r="C496" s="188" t="s">
        <v>243</v>
      </c>
      <c r="D496" s="188"/>
      <c r="E496" s="189"/>
      <c r="F496" s="189"/>
      <c r="G496" s="189"/>
      <c r="H496" s="189"/>
      <c r="I496" s="189"/>
      <c r="J496" s="189"/>
      <c r="K496" s="189"/>
      <c r="L496" s="189"/>
      <c r="M496" s="190"/>
      <c r="N496" s="189"/>
      <c r="O496" s="189"/>
      <c r="P496" s="287"/>
    </row>
    <row r="497" spans="2:16" s="187" customFormat="1" ht="19.5" thickBot="1" x14ac:dyDescent="0.25">
      <c r="B497" s="288"/>
      <c r="C497" s="289"/>
      <c r="D497" s="289"/>
      <c r="E497" s="289"/>
      <c r="F497" s="289"/>
      <c r="G497" s="289"/>
      <c r="H497" s="290"/>
      <c r="I497" s="289"/>
      <c r="J497" s="289"/>
      <c r="K497" s="291"/>
      <c r="L497" s="291"/>
      <c r="M497" s="292"/>
      <c r="N497" s="293"/>
      <c r="O497" s="293"/>
      <c r="P497" s="294"/>
    </row>
    <row r="498" spans="2:16" s="187" customFormat="1" ht="19.5" thickBot="1" x14ac:dyDescent="0.25">
      <c r="B498" s="295" t="s">
        <v>1973</v>
      </c>
      <c r="C498" s="191" t="s">
        <v>824</v>
      </c>
      <c r="D498" s="191"/>
      <c r="E498" s="192"/>
      <c r="F498" s="192"/>
      <c r="G498" s="192"/>
      <c r="H498" s="193"/>
      <c r="I498" s="192"/>
      <c r="J498" s="192"/>
      <c r="K498" s="194"/>
      <c r="L498" s="194"/>
      <c r="M498" s="195"/>
      <c r="N498" s="196"/>
      <c r="O498" s="196">
        <f>SUM(M501:M501)</f>
        <v>139.69999999999999</v>
      </c>
      <c r="P498" s="296" t="s">
        <v>1881</v>
      </c>
    </row>
    <row r="499" spans="2:16" s="187" customFormat="1" x14ac:dyDescent="0.2">
      <c r="B499" s="288"/>
      <c r="C499" s="289"/>
      <c r="D499" s="289"/>
      <c r="E499" s="289"/>
      <c r="F499" s="289"/>
      <c r="G499" s="289"/>
      <c r="H499" s="290"/>
      <c r="I499" s="289"/>
      <c r="J499" s="289"/>
      <c r="K499" s="291"/>
      <c r="L499" s="291"/>
      <c r="M499" s="292"/>
      <c r="N499" s="293"/>
      <c r="O499" s="293"/>
      <c r="P499" s="294"/>
    </row>
    <row r="500" spans="2:16" x14ac:dyDescent="0.3">
      <c r="B500" s="280"/>
      <c r="C500" s="297" t="s">
        <v>1716</v>
      </c>
      <c r="D500" s="297"/>
      <c r="E500" s="297" t="s">
        <v>2</v>
      </c>
      <c r="F500" s="312"/>
      <c r="G500" s="308" t="s">
        <v>1866</v>
      </c>
      <c r="H500" s="297" t="s">
        <v>1961</v>
      </c>
      <c r="I500" s="297"/>
      <c r="J500" s="297"/>
      <c r="K500" s="297"/>
      <c r="L500" s="297"/>
      <c r="M500" s="298" t="s">
        <v>3</v>
      </c>
      <c r="N500" s="299" t="s">
        <v>1717</v>
      </c>
      <c r="O500" s="293"/>
      <c r="P500" s="283"/>
    </row>
    <row r="501" spans="2:16" x14ac:dyDescent="0.3">
      <c r="B501" s="280"/>
      <c r="C501" s="300" t="s">
        <v>1718</v>
      </c>
      <c r="D501" s="300"/>
      <c r="E501" s="300" t="s">
        <v>1962</v>
      </c>
      <c r="F501" s="302"/>
      <c r="G501" s="321">
        <v>8</v>
      </c>
      <c r="H501" s="300">
        <v>139.69999999999999</v>
      </c>
      <c r="I501" s="301"/>
      <c r="J501" s="301"/>
      <c r="K501" s="300"/>
      <c r="L501" s="300" t="s">
        <v>1720</v>
      </c>
      <c r="M501" s="302">
        <f>H501</f>
        <v>139.69999999999999</v>
      </c>
      <c r="N501" s="291" t="str">
        <f>P498</f>
        <v>kg</v>
      </c>
      <c r="O501" s="293"/>
      <c r="P501" s="283"/>
    </row>
    <row r="502" spans="2:16" x14ac:dyDescent="0.3">
      <c r="B502" s="280"/>
      <c r="C502" s="300"/>
      <c r="D502" s="300"/>
      <c r="E502" s="300" t="s">
        <v>1963</v>
      </c>
      <c r="F502" s="302"/>
      <c r="G502" s="321"/>
      <c r="H502" s="300"/>
      <c r="I502" s="301"/>
      <c r="J502" s="301"/>
      <c r="K502" s="300"/>
      <c r="L502" s="300"/>
      <c r="M502" s="302"/>
      <c r="N502" s="291"/>
      <c r="O502" s="293"/>
      <c r="P502" s="283"/>
    </row>
    <row r="503" spans="2:16" x14ac:dyDescent="0.3">
      <c r="B503" s="280"/>
      <c r="C503" s="300" t="s">
        <v>1964</v>
      </c>
      <c r="D503" s="300"/>
      <c r="E503" s="300"/>
      <c r="F503" s="302"/>
      <c r="G503" s="298"/>
      <c r="H503" s="298"/>
      <c r="I503" s="301"/>
      <c r="J503" s="301"/>
      <c r="K503" s="300"/>
      <c r="L503" s="300"/>
      <c r="M503" s="302"/>
      <c r="N503" s="291"/>
      <c r="O503" s="293"/>
      <c r="P503" s="283"/>
    </row>
    <row r="504" spans="2:16" x14ac:dyDescent="0.3">
      <c r="B504" s="280"/>
      <c r="C504" s="300" t="s">
        <v>1965</v>
      </c>
      <c r="D504" s="300"/>
      <c r="E504" s="300"/>
      <c r="F504" s="302"/>
      <c r="G504" s="302"/>
      <c r="H504" s="300"/>
      <c r="I504" s="301"/>
      <c r="J504" s="301"/>
      <c r="K504" s="300"/>
      <c r="L504" s="300"/>
      <c r="M504" s="302"/>
      <c r="N504" s="291"/>
      <c r="O504" s="293"/>
      <c r="P504" s="283"/>
    </row>
    <row r="505" spans="2:16" ht="19.5" thickBot="1" x14ac:dyDescent="0.35">
      <c r="B505" s="280"/>
      <c r="C505" s="300"/>
      <c r="D505" s="300"/>
      <c r="E505" s="300"/>
      <c r="F505" s="302"/>
      <c r="G505" s="302"/>
      <c r="H505" s="300"/>
      <c r="I505" s="301"/>
      <c r="J505" s="301"/>
      <c r="K505" s="300"/>
      <c r="L505" s="300"/>
      <c r="M505" s="302"/>
      <c r="N505" s="291"/>
      <c r="O505" s="293"/>
      <c r="P505" s="283"/>
    </row>
    <row r="506" spans="2:16" s="187" customFormat="1" ht="19.5" thickBot="1" x14ac:dyDescent="0.25">
      <c r="B506" s="295" t="s">
        <v>1974</v>
      </c>
      <c r="C506" s="191" t="s">
        <v>825</v>
      </c>
      <c r="D506" s="191"/>
      <c r="E506" s="192"/>
      <c r="F506" s="192"/>
      <c r="G506" s="192"/>
      <c r="H506" s="193"/>
      <c r="I506" s="192"/>
      <c r="J506" s="192"/>
      <c r="K506" s="194"/>
      <c r="L506" s="194"/>
      <c r="M506" s="195"/>
      <c r="N506" s="196"/>
      <c r="O506" s="196">
        <f>SUM(M509:M509)</f>
        <v>9.5399999999999991</v>
      </c>
      <c r="P506" s="296" t="s">
        <v>74</v>
      </c>
    </row>
    <row r="507" spans="2:16" s="187" customFormat="1" x14ac:dyDescent="0.2">
      <c r="B507" s="288"/>
      <c r="C507" s="289"/>
      <c r="D507" s="289"/>
      <c r="E507" s="289"/>
      <c r="F507" s="289"/>
      <c r="G507" s="289"/>
      <c r="H507" s="290"/>
      <c r="I507" s="289"/>
      <c r="J507" s="289"/>
      <c r="K507" s="291"/>
      <c r="L507" s="291"/>
      <c r="M507" s="292"/>
      <c r="N507" s="293"/>
      <c r="O507" s="293"/>
      <c r="P507" s="294"/>
    </row>
    <row r="508" spans="2:16" x14ac:dyDescent="0.3">
      <c r="B508" s="280"/>
      <c r="C508" s="297" t="s">
        <v>1716</v>
      </c>
      <c r="D508" s="297"/>
      <c r="E508" s="297" t="s">
        <v>2</v>
      </c>
      <c r="F508" s="308" t="s">
        <v>1866</v>
      </c>
      <c r="G508" s="297" t="s">
        <v>1741</v>
      </c>
      <c r="H508" s="297" t="s">
        <v>1742</v>
      </c>
      <c r="I508" s="297" t="s">
        <v>1807</v>
      </c>
      <c r="J508" s="297"/>
      <c r="K508" s="297"/>
      <c r="L508" s="297"/>
      <c r="M508" s="298" t="s">
        <v>3</v>
      </c>
      <c r="N508" s="299" t="s">
        <v>1717</v>
      </c>
      <c r="O508" s="293"/>
      <c r="P508" s="283"/>
    </row>
    <row r="509" spans="2:16" x14ac:dyDescent="0.3">
      <c r="B509" s="280"/>
      <c r="C509" s="300" t="s">
        <v>1718</v>
      </c>
      <c r="D509" s="300"/>
      <c r="E509" s="313" t="s">
        <v>1975</v>
      </c>
      <c r="F509" s="321">
        <v>8</v>
      </c>
      <c r="G509" s="300">
        <v>3.6</v>
      </c>
      <c r="H509" s="301">
        <v>2.65</v>
      </c>
      <c r="I509" s="301">
        <f>G509*H509</f>
        <v>9.5399999999999991</v>
      </c>
      <c r="J509" s="301"/>
      <c r="K509" s="300"/>
      <c r="L509" s="300" t="s">
        <v>1720</v>
      </c>
      <c r="M509" s="302">
        <f>I509</f>
        <v>9.5399999999999991</v>
      </c>
      <c r="N509" s="291" t="str">
        <f>P506</f>
        <v>m²</v>
      </c>
      <c r="O509" s="293"/>
      <c r="P509" s="283"/>
    </row>
    <row r="510" spans="2:16" ht="19.5" thickBot="1" x14ac:dyDescent="0.35">
      <c r="B510" s="280"/>
      <c r="C510" s="300"/>
      <c r="D510" s="300"/>
      <c r="E510" s="300"/>
      <c r="F510" s="302"/>
      <c r="G510" s="302"/>
      <c r="H510" s="300"/>
      <c r="I510" s="301"/>
      <c r="J510" s="301"/>
      <c r="K510" s="300"/>
      <c r="L510" s="300"/>
      <c r="M510" s="302"/>
      <c r="N510" s="291"/>
      <c r="O510" s="293"/>
      <c r="P510" s="283"/>
    </row>
    <row r="511" spans="2:16" s="187" customFormat="1" ht="19.5" thickBot="1" x14ac:dyDescent="0.25">
      <c r="B511" s="286" t="s">
        <v>1976</v>
      </c>
      <c r="C511" s="188" t="s">
        <v>251</v>
      </c>
      <c r="D511" s="188"/>
      <c r="E511" s="189"/>
      <c r="F511" s="189"/>
      <c r="G511" s="189"/>
      <c r="H511" s="189"/>
      <c r="I511" s="189"/>
      <c r="J511" s="189"/>
      <c r="K511" s="189"/>
      <c r="L511" s="189"/>
      <c r="M511" s="190"/>
      <c r="N511" s="189"/>
      <c r="O511" s="189"/>
      <c r="P511" s="287"/>
    </row>
    <row r="512" spans="2:16" s="187" customFormat="1" ht="19.5" thickBot="1" x14ac:dyDescent="0.25">
      <c r="B512" s="288"/>
      <c r="C512" s="289"/>
      <c r="D512" s="289"/>
      <c r="E512" s="289"/>
      <c r="F512" s="289"/>
      <c r="G512" s="289"/>
      <c r="H512" s="290"/>
      <c r="I512" s="289"/>
      <c r="J512" s="289"/>
      <c r="K512" s="291"/>
      <c r="L512" s="291"/>
      <c r="M512" s="292"/>
      <c r="N512" s="293"/>
      <c r="O512" s="293"/>
      <c r="P512" s="294"/>
    </row>
    <row r="513" spans="2:16" s="187" customFormat="1" ht="19.5" thickBot="1" x14ac:dyDescent="0.25">
      <c r="B513" s="295" t="s">
        <v>1977</v>
      </c>
      <c r="C513" s="191" t="s">
        <v>254</v>
      </c>
      <c r="D513" s="191"/>
      <c r="E513" s="192"/>
      <c r="F513" s="192"/>
      <c r="G513" s="192"/>
      <c r="H513" s="193"/>
      <c r="I513" s="192"/>
      <c r="J513" s="192"/>
      <c r="K513" s="194"/>
      <c r="L513" s="194"/>
      <c r="M513" s="195"/>
      <c r="N513" s="196"/>
      <c r="O513" s="196">
        <f>M516</f>
        <v>313.74</v>
      </c>
      <c r="P513" s="296" t="s">
        <v>74</v>
      </c>
    </row>
    <row r="514" spans="2:16" s="187" customFormat="1" x14ac:dyDescent="0.2">
      <c r="B514" s="288"/>
      <c r="C514" s="289"/>
      <c r="D514" s="289"/>
      <c r="E514" s="289"/>
      <c r="F514" s="289"/>
      <c r="G514" s="289"/>
      <c r="H514" s="290"/>
      <c r="I514" s="289"/>
      <c r="J514" s="289"/>
      <c r="K514" s="291"/>
      <c r="L514" s="291"/>
      <c r="M514" s="292"/>
      <c r="N514" s="293"/>
      <c r="O514" s="293"/>
      <c r="P514" s="294"/>
    </row>
    <row r="515" spans="2:16" x14ac:dyDescent="0.3">
      <c r="B515" s="280"/>
      <c r="C515" s="297" t="s">
        <v>1716</v>
      </c>
      <c r="D515" s="297"/>
      <c r="E515" s="297" t="s">
        <v>2</v>
      </c>
      <c r="F515" s="308" t="s">
        <v>1866</v>
      </c>
      <c r="G515" s="309" t="s">
        <v>1741</v>
      </c>
      <c r="H515" s="309" t="s">
        <v>1742</v>
      </c>
      <c r="I515" s="297" t="s">
        <v>1807</v>
      </c>
      <c r="J515" s="297"/>
      <c r="K515" s="297"/>
      <c r="L515" s="297"/>
      <c r="M515" s="298" t="s">
        <v>3</v>
      </c>
      <c r="N515" s="299" t="s">
        <v>1717</v>
      </c>
      <c r="O515" s="293"/>
      <c r="P515" s="283"/>
    </row>
    <row r="516" spans="2:16" x14ac:dyDescent="0.3">
      <c r="B516" s="280"/>
      <c r="C516" s="300" t="s">
        <v>1718</v>
      </c>
      <c r="D516" s="300"/>
      <c r="E516" s="300" t="s">
        <v>1751</v>
      </c>
      <c r="F516" s="321">
        <v>8</v>
      </c>
      <c r="G516" s="326">
        <v>18.899999999999999</v>
      </c>
      <c r="H516" s="300">
        <v>16.600000000000001</v>
      </c>
      <c r="I516" s="301">
        <f>G516*H516</f>
        <v>313.74</v>
      </c>
      <c r="J516" s="301"/>
      <c r="K516" s="300"/>
      <c r="L516" s="300"/>
      <c r="M516" s="302">
        <f>I517</f>
        <v>313.74</v>
      </c>
      <c r="N516" s="291" t="str">
        <f>P513</f>
        <v>m²</v>
      </c>
      <c r="O516" s="293"/>
      <c r="P516" s="283"/>
    </row>
    <row r="517" spans="2:16" x14ac:dyDescent="0.3">
      <c r="B517" s="280"/>
      <c r="C517" s="300"/>
      <c r="D517" s="300"/>
      <c r="E517" s="300"/>
      <c r="F517" s="302"/>
      <c r="G517" s="302"/>
      <c r="H517" s="313" t="s">
        <v>1967</v>
      </c>
      <c r="I517" s="301">
        <f>I516</f>
        <v>313.74</v>
      </c>
      <c r="J517" s="301"/>
      <c r="K517" s="300"/>
      <c r="L517" s="300"/>
      <c r="M517" s="302"/>
      <c r="N517" s="291"/>
      <c r="O517" s="293"/>
      <c r="P517" s="283"/>
    </row>
    <row r="518" spans="2:16" ht="19.5" thickBot="1" x14ac:dyDescent="0.35">
      <c r="B518" s="280"/>
      <c r="C518" s="300"/>
      <c r="D518" s="300"/>
      <c r="E518" s="300"/>
      <c r="F518" s="302"/>
      <c r="G518" s="302"/>
      <c r="H518" s="300"/>
      <c r="I518" s="301"/>
      <c r="J518" s="301"/>
      <c r="K518" s="300"/>
      <c r="L518" s="300"/>
      <c r="M518" s="302"/>
      <c r="N518" s="291"/>
      <c r="O518" s="293"/>
      <c r="P518" s="283"/>
    </row>
    <row r="519" spans="2:16" s="187" customFormat="1" ht="19.5" thickBot="1" x14ac:dyDescent="0.25">
      <c r="B519" s="286" t="s">
        <v>1978</v>
      </c>
      <c r="C519" s="188" t="s">
        <v>256</v>
      </c>
      <c r="D519" s="188"/>
      <c r="E519" s="189"/>
      <c r="F519" s="189"/>
      <c r="G519" s="189"/>
      <c r="H519" s="189"/>
      <c r="I519" s="189"/>
      <c r="J519" s="189"/>
      <c r="K519" s="189"/>
      <c r="L519" s="189"/>
      <c r="M519" s="190"/>
      <c r="N519" s="189"/>
      <c r="O519" s="189"/>
      <c r="P519" s="287"/>
    </row>
    <row r="520" spans="2:16" s="187" customFormat="1" ht="19.5" thickBot="1" x14ac:dyDescent="0.25">
      <c r="B520" s="288"/>
      <c r="C520" s="289"/>
      <c r="D520" s="289"/>
      <c r="E520" s="289"/>
      <c r="F520" s="289"/>
      <c r="G520" s="289"/>
      <c r="H520" s="290"/>
      <c r="I520" s="289"/>
      <c r="J520" s="289"/>
      <c r="K520" s="291"/>
      <c r="L520" s="291"/>
      <c r="M520" s="292"/>
      <c r="N520" s="293"/>
      <c r="O520" s="293"/>
      <c r="P520" s="294"/>
    </row>
    <row r="521" spans="2:16" s="187" customFormat="1" ht="19.5" thickBot="1" x14ac:dyDescent="0.25">
      <c r="B521" s="295" t="s">
        <v>1979</v>
      </c>
      <c r="C521" s="191" t="s">
        <v>1980</v>
      </c>
      <c r="D521" s="191"/>
      <c r="E521" s="192"/>
      <c r="F521" s="192"/>
      <c r="G521" s="192"/>
      <c r="H521" s="193"/>
      <c r="I521" s="192"/>
      <c r="J521" s="192"/>
      <c r="K521" s="194"/>
      <c r="L521" s="194"/>
      <c r="M521" s="195"/>
      <c r="N521" s="196"/>
      <c r="O521" s="196">
        <f>M524</f>
        <v>270.31</v>
      </c>
      <c r="P521" s="296" t="s">
        <v>74</v>
      </c>
    </row>
    <row r="522" spans="2:16" s="187" customFormat="1" x14ac:dyDescent="0.2">
      <c r="B522" s="288"/>
      <c r="C522" s="289"/>
      <c r="D522" s="289"/>
      <c r="E522" s="289"/>
      <c r="F522" s="289"/>
      <c r="G522" s="289"/>
      <c r="H522" s="290"/>
      <c r="I522" s="289"/>
      <c r="J522" s="289"/>
      <c r="K522" s="291"/>
      <c r="L522" s="291"/>
      <c r="M522" s="292"/>
      <c r="N522" s="293"/>
      <c r="O522" s="293"/>
      <c r="P522" s="294"/>
    </row>
    <row r="523" spans="2:16" x14ac:dyDescent="0.3">
      <c r="B523" s="280"/>
      <c r="C523" s="297" t="s">
        <v>1716</v>
      </c>
      <c r="D523" s="297"/>
      <c r="E523" s="451" t="s">
        <v>1981</v>
      </c>
      <c r="F523" s="451"/>
      <c r="G523" s="451"/>
      <c r="H523" s="451"/>
      <c r="I523" s="451"/>
      <c r="J523" s="297"/>
      <c r="K523" s="297"/>
      <c r="L523" s="297"/>
      <c r="M523" s="298" t="s">
        <v>3</v>
      </c>
      <c r="N523" s="299" t="s">
        <v>1717</v>
      </c>
      <c r="O523" s="293"/>
      <c r="P523" s="283"/>
    </row>
    <row r="524" spans="2:16" x14ac:dyDescent="0.3">
      <c r="B524" s="280"/>
      <c r="C524" s="300" t="s">
        <v>1718</v>
      </c>
      <c r="D524" s="300"/>
      <c r="E524" s="297" t="s">
        <v>2</v>
      </c>
      <c r="F524" s="308"/>
      <c r="G524" s="308"/>
      <c r="H524" s="308"/>
      <c r="I524" s="297" t="s">
        <v>1807</v>
      </c>
      <c r="J524" s="301"/>
      <c r="K524" s="300"/>
      <c r="L524" s="300"/>
      <c r="M524" s="302">
        <f>I540</f>
        <v>270.31</v>
      </c>
      <c r="N524" s="291" t="str">
        <f>P521</f>
        <v>m²</v>
      </c>
      <c r="O524" s="293"/>
      <c r="P524" s="283"/>
    </row>
    <row r="525" spans="2:16" x14ac:dyDescent="0.3">
      <c r="B525" s="280"/>
      <c r="C525" s="300"/>
      <c r="D525" s="300"/>
      <c r="E525" s="300" t="s">
        <v>1982</v>
      </c>
      <c r="F525" s="308"/>
      <c r="G525" s="308"/>
      <c r="H525" s="321"/>
      <c r="I525" s="326">
        <v>34.08</v>
      </c>
      <c r="J525" s="301"/>
      <c r="K525" s="300"/>
      <c r="L525" s="300"/>
      <c r="M525" s="302"/>
      <c r="N525" s="291"/>
      <c r="O525" s="293"/>
      <c r="P525" s="283"/>
    </row>
    <row r="526" spans="2:16" x14ac:dyDescent="0.3">
      <c r="B526" s="280"/>
      <c r="C526" s="300" t="s">
        <v>1983</v>
      </c>
      <c r="D526" s="300"/>
      <c r="E526" s="300" t="s">
        <v>1984</v>
      </c>
      <c r="F526" s="308"/>
      <c r="G526" s="308"/>
      <c r="H526" s="321"/>
      <c r="I526" s="302">
        <v>34.25</v>
      </c>
      <c r="J526" s="301"/>
      <c r="K526" s="300"/>
      <c r="L526" s="300"/>
      <c r="M526" s="302"/>
      <c r="N526" s="291"/>
      <c r="O526" s="293"/>
      <c r="P526" s="283"/>
    </row>
    <row r="527" spans="2:16" x14ac:dyDescent="0.3">
      <c r="B527" s="280"/>
      <c r="C527" s="300"/>
      <c r="D527" s="300"/>
      <c r="E527" s="300" t="s">
        <v>1985</v>
      </c>
      <c r="F527" s="308"/>
      <c r="G527" s="308"/>
      <c r="H527" s="321"/>
      <c r="I527" s="302">
        <v>34.07</v>
      </c>
      <c r="J527" s="301"/>
      <c r="K527" s="300"/>
      <c r="L527" s="300"/>
      <c r="M527" s="302"/>
      <c r="N527" s="291"/>
      <c r="O527" s="293"/>
      <c r="P527" s="283"/>
    </row>
    <row r="528" spans="2:16" x14ac:dyDescent="0.3">
      <c r="B528" s="280"/>
      <c r="C528" s="300"/>
      <c r="D528" s="300"/>
      <c r="E528" s="300" t="s">
        <v>1986</v>
      </c>
      <c r="F528" s="308"/>
      <c r="G528" s="308"/>
      <c r="H528" s="321"/>
      <c r="I528" s="302">
        <v>34.15</v>
      </c>
      <c r="J528" s="301"/>
      <c r="K528" s="300"/>
      <c r="L528" s="300"/>
      <c r="M528" s="302"/>
      <c r="N528" s="291"/>
      <c r="O528" s="293"/>
      <c r="P528" s="283"/>
    </row>
    <row r="529" spans="2:16" x14ac:dyDescent="0.3">
      <c r="B529" s="280"/>
      <c r="C529" s="300"/>
      <c r="D529" s="300"/>
      <c r="E529" s="300" t="s">
        <v>1987</v>
      </c>
      <c r="F529" s="308"/>
      <c r="G529" s="308"/>
      <c r="H529" s="321"/>
      <c r="I529" s="302">
        <v>4.26</v>
      </c>
      <c r="J529" s="301"/>
      <c r="K529" s="300"/>
      <c r="L529" s="300"/>
      <c r="M529" s="302"/>
      <c r="N529" s="291"/>
      <c r="O529" s="293"/>
      <c r="P529" s="283"/>
    </row>
    <row r="530" spans="2:16" x14ac:dyDescent="0.3">
      <c r="B530" s="280"/>
      <c r="C530" s="300"/>
      <c r="D530" s="300"/>
      <c r="E530" s="300" t="s">
        <v>1988</v>
      </c>
      <c r="F530" s="308"/>
      <c r="G530" s="308"/>
      <c r="H530" s="321"/>
      <c r="I530" s="302">
        <v>4.26</v>
      </c>
      <c r="J530" s="301"/>
      <c r="K530" s="300"/>
      <c r="L530" s="300"/>
      <c r="M530" s="302"/>
      <c r="N530" s="291"/>
      <c r="O530" s="293"/>
      <c r="P530" s="283"/>
    </row>
    <row r="531" spans="2:16" x14ac:dyDescent="0.3">
      <c r="B531" s="280"/>
      <c r="C531" s="300"/>
      <c r="D531" s="300"/>
      <c r="E531" s="300" t="s">
        <v>1989</v>
      </c>
      <c r="F531" s="308"/>
      <c r="G531" s="308"/>
      <c r="H531" s="321"/>
      <c r="I531" s="302">
        <v>4.26</v>
      </c>
      <c r="J531" s="301"/>
      <c r="K531" s="300"/>
      <c r="L531" s="300"/>
      <c r="M531" s="302"/>
      <c r="N531" s="291"/>
      <c r="O531" s="293"/>
      <c r="P531" s="283"/>
    </row>
    <row r="532" spans="2:16" x14ac:dyDescent="0.3">
      <c r="B532" s="280"/>
      <c r="C532" s="300"/>
      <c r="D532" s="300"/>
      <c r="E532" s="300" t="s">
        <v>1990</v>
      </c>
      <c r="F532" s="308"/>
      <c r="G532" s="308"/>
      <c r="H532" s="321"/>
      <c r="I532" s="302">
        <v>4.26</v>
      </c>
      <c r="J532" s="301"/>
      <c r="K532" s="300"/>
      <c r="L532" s="300"/>
      <c r="M532" s="302"/>
      <c r="N532" s="291"/>
      <c r="O532" s="293"/>
      <c r="P532" s="283"/>
    </row>
    <row r="533" spans="2:16" x14ac:dyDescent="0.3">
      <c r="B533" s="280"/>
      <c r="C533" s="300"/>
      <c r="D533" s="300"/>
      <c r="E533" s="300" t="s">
        <v>1991</v>
      </c>
      <c r="F533" s="308"/>
      <c r="G533" s="308"/>
      <c r="H533" s="321"/>
      <c r="I533" s="302">
        <v>40.590000000000003</v>
      </c>
      <c r="J533" s="301"/>
      <c r="K533" s="300"/>
      <c r="L533" s="300"/>
      <c r="M533" s="302"/>
      <c r="N533" s="291"/>
      <c r="O533" s="293"/>
      <c r="P533" s="283"/>
    </row>
    <row r="534" spans="2:16" x14ac:dyDescent="0.3">
      <c r="B534" s="280"/>
      <c r="C534" s="300"/>
      <c r="D534" s="300"/>
      <c r="E534" s="300" t="s">
        <v>1992</v>
      </c>
      <c r="F534" s="308"/>
      <c r="G534" s="308"/>
      <c r="H534" s="321"/>
      <c r="I534" s="302">
        <v>6.99</v>
      </c>
      <c r="J534" s="301"/>
      <c r="K534" s="300"/>
      <c r="L534" s="300"/>
      <c r="M534" s="302"/>
      <c r="N534" s="291"/>
      <c r="O534" s="293"/>
      <c r="P534" s="283"/>
    </row>
    <row r="535" spans="2:16" x14ac:dyDescent="0.3">
      <c r="B535" s="280"/>
      <c r="C535" s="300"/>
      <c r="D535" s="300"/>
      <c r="E535" s="300" t="s">
        <v>1993</v>
      </c>
      <c r="F535" s="308"/>
      <c r="G535" s="308"/>
      <c r="H535" s="321"/>
      <c r="I535" s="302">
        <v>6.74</v>
      </c>
      <c r="J535" s="301"/>
      <c r="K535" s="300"/>
      <c r="L535" s="300"/>
      <c r="M535" s="302"/>
      <c r="N535" s="291"/>
      <c r="O535" s="293"/>
      <c r="P535" s="283"/>
    </row>
    <row r="536" spans="2:16" x14ac:dyDescent="0.3">
      <c r="B536" s="280"/>
      <c r="C536" s="300"/>
      <c r="D536" s="300"/>
      <c r="E536" s="300" t="s">
        <v>1994</v>
      </c>
      <c r="F536" s="308"/>
      <c r="G536" s="308"/>
      <c r="H536" s="321"/>
      <c r="I536" s="302">
        <v>5.49</v>
      </c>
      <c r="J536" s="301"/>
      <c r="K536" s="300"/>
      <c r="L536" s="300"/>
      <c r="M536" s="302"/>
      <c r="N536" s="291"/>
      <c r="O536" s="293"/>
      <c r="P536" s="283"/>
    </row>
    <row r="537" spans="2:16" x14ac:dyDescent="0.3">
      <c r="B537" s="280"/>
      <c r="C537" s="300"/>
      <c r="D537" s="300"/>
      <c r="E537" s="300" t="s">
        <v>1995</v>
      </c>
      <c r="F537" s="308"/>
      <c r="G537" s="308"/>
      <c r="H537" s="321"/>
      <c r="I537" s="302">
        <v>20.14</v>
      </c>
      <c r="J537" s="301"/>
      <c r="K537" s="300"/>
      <c r="L537" s="300"/>
      <c r="M537" s="302"/>
      <c r="N537" s="291"/>
      <c r="O537" s="293"/>
      <c r="P537" s="283"/>
    </row>
    <row r="538" spans="2:16" x14ac:dyDescent="0.3">
      <c r="B538" s="280"/>
      <c r="C538" s="300"/>
      <c r="D538" s="300"/>
      <c r="E538" s="300" t="s">
        <v>1996</v>
      </c>
      <c r="F538" s="308"/>
      <c r="G538" s="308"/>
      <c r="H538" s="321"/>
      <c r="I538" s="302">
        <v>20.82</v>
      </c>
      <c r="J538" s="301"/>
      <c r="K538" s="300"/>
      <c r="L538" s="300"/>
      <c r="M538" s="302"/>
      <c r="N538" s="291"/>
      <c r="O538" s="293"/>
      <c r="P538" s="283"/>
    </row>
    <row r="539" spans="2:16" x14ac:dyDescent="0.3">
      <c r="B539" s="280"/>
      <c r="C539" s="300"/>
      <c r="D539" s="300"/>
      <c r="E539" s="300" t="s">
        <v>1997</v>
      </c>
      <c r="F539" s="308"/>
      <c r="G539" s="308"/>
      <c r="H539" s="321"/>
      <c r="I539" s="302">
        <v>15.95</v>
      </c>
      <c r="J539" s="301"/>
      <c r="K539" s="300"/>
      <c r="L539" s="300"/>
      <c r="M539" s="302"/>
      <c r="N539" s="291"/>
      <c r="O539" s="293"/>
      <c r="P539" s="283"/>
    </row>
    <row r="540" spans="2:16" x14ac:dyDescent="0.3">
      <c r="B540" s="280"/>
      <c r="C540" s="300"/>
      <c r="D540" s="300"/>
      <c r="E540" s="300"/>
      <c r="F540" s="308"/>
      <c r="G540" s="308"/>
      <c r="H540" s="327" t="s">
        <v>1998</v>
      </c>
      <c r="I540" s="298">
        <f>SUM(I525:I539)</f>
        <v>270.31</v>
      </c>
      <c r="J540" s="301"/>
      <c r="K540" s="300"/>
      <c r="L540" s="300"/>
      <c r="M540" s="302"/>
      <c r="N540" s="291"/>
      <c r="O540" s="293"/>
      <c r="P540" s="283"/>
    </row>
    <row r="541" spans="2:16" ht="19.5" thickBot="1" x14ac:dyDescent="0.35">
      <c r="B541" s="280"/>
      <c r="C541" s="300"/>
      <c r="D541" s="300"/>
      <c r="E541" s="300"/>
      <c r="F541" s="321"/>
      <c r="G541" s="302"/>
      <c r="H541" s="300"/>
      <c r="I541" s="301"/>
      <c r="J541" s="301"/>
      <c r="K541" s="300"/>
      <c r="L541" s="300"/>
      <c r="M541" s="302"/>
      <c r="N541" s="291"/>
      <c r="O541" s="293"/>
      <c r="P541" s="283"/>
    </row>
    <row r="542" spans="2:16" s="187" customFormat="1" ht="19.5" thickBot="1" x14ac:dyDescent="0.25">
      <c r="B542" s="284">
        <v>8</v>
      </c>
      <c r="C542" s="184" t="s">
        <v>19</v>
      </c>
      <c r="D542" s="184"/>
      <c r="E542" s="185"/>
      <c r="F542" s="185"/>
      <c r="G542" s="185"/>
      <c r="H542" s="184"/>
      <c r="I542" s="185"/>
      <c r="J542" s="185"/>
      <c r="K542" s="185"/>
      <c r="L542" s="185"/>
      <c r="M542" s="186"/>
      <c r="N542" s="185"/>
      <c r="O542" s="185"/>
      <c r="P542" s="285"/>
    </row>
    <row r="543" spans="2:16" ht="16.5" customHeight="1" thickBot="1" x14ac:dyDescent="0.35">
      <c r="B543" s="280"/>
      <c r="C543" s="281"/>
      <c r="D543" s="281"/>
      <c r="E543" s="281"/>
      <c r="F543" s="281"/>
      <c r="G543" s="281"/>
      <c r="H543" s="281"/>
      <c r="I543" s="281"/>
      <c r="J543" s="281"/>
      <c r="K543" s="281"/>
      <c r="L543" s="281"/>
      <c r="M543" s="282"/>
      <c r="N543" s="281"/>
      <c r="O543" s="281"/>
      <c r="P543" s="283"/>
    </row>
    <row r="544" spans="2:16" s="187" customFormat="1" ht="19.5" thickBot="1" x14ac:dyDescent="0.25">
      <c r="B544" s="286" t="s">
        <v>1999</v>
      </c>
      <c r="C544" s="188" t="s">
        <v>261</v>
      </c>
      <c r="D544" s="188"/>
      <c r="E544" s="189"/>
      <c r="F544" s="189"/>
      <c r="G544" s="189"/>
      <c r="H544" s="189"/>
      <c r="I544" s="189"/>
      <c r="J544" s="189"/>
      <c r="K544" s="189"/>
      <c r="L544" s="189"/>
      <c r="M544" s="190"/>
      <c r="N544" s="189"/>
      <c r="O544" s="189"/>
      <c r="P544" s="287"/>
    </row>
    <row r="545" spans="2:16" s="187" customFormat="1" ht="19.5" thickBot="1" x14ac:dyDescent="0.25">
      <c r="B545" s="288"/>
      <c r="C545" s="289"/>
      <c r="D545" s="289"/>
      <c r="E545" s="289"/>
      <c r="F545" s="289"/>
      <c r="G545" s="289"/>
      <c r="H545" s="290"/>
      <c r="I545" s="289"/>
      <c r="J545" s="289"/>
      <c r="K545" s="291"/>
      <c r="L545" s="291"/>
      <c r="M545" s="292"/>
      <c r="N545" s="293"/>
      <c r="O545" s="293"/>
      <c r="P545" s="294"/>
    </row>
    <row r="546" spans="2:16" s="187" customFormat="1" ht="19.5" thickBot="1" x14ac:dyDescent="0.25">
      <c r="B546" s="295" t="s">
        <v>2000</v>
      </c>
      <c r="C546" s="191" t="s">
        <v>2001</v>
      </c>
      <c r="D546" s="191"/>
      <c r="E546" s="192"/>
      <c r="F546" s="192"/>
      <c r="G546" s="192"/>
      <c r="H546" s="193"/>
      <c r="I546" s="192"/>
      <c r="J546" s="192"/>
      <c r="K546" s="194"/>
      <c r="L546" s="194"/>
      <c r="M546" s="195"/>
      <c r="N546" s="196"/>
      <c r="O546" s="196">
        <f>M549</f>
        <v>272.26</v>
      </c>
      <c r="P546" s="296" t="s">
        <v>74</v>
      </c>
    </row>
    <row r="547" spans="2:16" s="187" customFormat="1" x14ac:dyDescent="0.2">
      <c r="B547" s="288"/>
      <c r="C547" s="289"/>
      <c r="D547" s="289"/>
      <c r="E547" s="289"/>
      <c r="F547" s="289"/>
      <c r="G547" s="289"/>
      <c r="H547" s="290"/>
      <c r="I547" s="289"/>
      <c r="J547" s="289"/>
      <c r="K547" s="291"/>
      <c r="L547" s="291"/>
      <c r="M547" s="292"/>
      <c r="N547" s="293"/>
      <c r="O547" s="293"/>
      <c r="P547" s="294"/>
    </row>
    <row r="548" spans="2:16" x14ac:dyDescent="0.3">
      <c r="B548" s="280"/>
      <c r="C548" s="297" t="s">
        <v>1716</v>
      </c>
      <c r="D548" s="297"/>
      <c r="E548" s="451" t="s">
        <v>1981</v>
      </c>
      <c r="F548" s="451"/>
      <c r="G548" s="451"/>
      <c r="H548" s="451"/>
      <c r="I548" s="451"/>
      <c r="J548" s="297"/>
      <c r="K548" s="297"/>
      <c r="L548" s="297"/>
      <c r="M548" s="298" t="s">
        <v>3</v>
      </c>
      <c r="N548" s="299" t="s">
        <v>1717</v>
      </c>
      <c r="O548" s="293"/>
      <c r="P548" s="283"/>
    </row>
    <row r="549" spans="2:16" x14ac:dyDescent="0.3">
      <c r="B549" s="280"/>
      <c r="C549" s="300" t="s">
        <v>1718</v>
      </c>
      <c r="D549" s="300"/>
      <c r="E549" s="297" t="s">
        <v>2</v>
      </c>
      <c r="F549" s="308"/>
      <c r="G549" s="308"/>
      <c r="H549" s="308"/>
      <c r="I549" s="297" t="s">
        <v>1807</v>
      </c>
      <c r="J549" s="301"/>
      <c r="K549" s="300"/>
      <c r="L549" s="300"/>
      <c r="M549" s="302">
        <f>I577</f>
        <v>272.26</v>
      </c>
      <c r="N549" s="291" t="str">
        <f>P546</f>
        <v>m²</v>
      </c>
      <c r="O549" s="293"/>
      <c r="P549" s="283"/>
    </row>
    <row r="550" spans="2:16" x14ac:dyDescent="0.3">
      <c r="B550" s="280"/>
      <c r="C550" s="300"/>
      <c r="D550" s="300"/>
      <c r="E550" s="300" t="s">
        <v>1982</v>
      </c>
      <c r="F550" s="308"/>
      <c r="G550" s="308"/>
      <c r="H550" s="321"/>
      <c r="I550" s="326">
        <v>34.08</v>
      </c>
      <c r="J550" s="301"/>
      <c r="K550" s="300"/>
      <c r="L550" s="300"/>
      <c r="M550" s="302"/>
      <c r="N550" s="291"/>
      <c r="O550" s="293"/>
      <c r="P550" s="283"/>
    </row>
    <row r="551" spans="2:16" x14ac:dyDescent="0.3">
      <c r="B551" s="280"/>
      <c r="C551" s="300" t="s">
        <v>1983</v>
      </c>
      <c r="D551" s="300"/>
      <c r="E551" s="300" t="s">
        <v>1984</v>
      </c>
      <c r="F551" s="308"/>
      <c r="G551" s="308"/>
      <c r="H551" s="321"/>
      <c r="I551" s="302">
        <v>34.25</v>
      </c>
      <c r="J551" s="301"/>
      <c r="K551" s="300"/>
      <c r="L551" s="300"/>
      <c r="M551" s="302"/>
      <c r="N551" s="291"/>
      <c r="O551" s="293"/>
      <c r="P551" s="283"/>
    </row>
    <row r="552" spans="2:16" x14ac:dyDescent="0.3">
      <c r="B552" s="280"/>
      <c r="C552" s="300"/>
      <c r="D552" s="300"/>
      <c r="E552" s="300" t="s">
        <v>1985</v>
      </c>
      <c r="F552" s="308"/>
      <c r="G552" s="308"/>
      <c r="H552" s="321"/>
      <c r="I552" s="302">
        <v>34.07</v>
      </c>
      <c r="J552" s="301"/>
      <c r="K552" s="300"/>
      <c r="L552" s="300"/>
      <c r="M552" s="302"/>
      <c r="N552" s="291"/>
      <c r="O552" s="293"/>
      <c r="P552" s="283"/>
    </row>
    <row r="553" spans="2:16" x14ac:dyDescent="0.3">
      <c r="B553" s="280"/>
      <c r="C553" s="300"/>
      <c r="D553" s="300"/>
      <c r="E553" s="300" t="s">
        <v>1986</v>
      </c>
      <c r="F553" s="308"/>
      <c r="G553" s="308"/>
      <c r="H553" s="321"/>
      <c r="I553" s="302">
        <v>34.15</v>
      </c>
      <c r="J553" s="301"/>
      <c r="K553" s="300"/>
      <c r="L553" s="300"/>
      <c r="M553" s="302"/>
      <c r="N553" s="291"/>
      <c r="O553" s="293"/>
      <c r="P553" s="283"/>
    </row>
    <row r="554" spans="2:16" x14ac:dyDescent="0.3">
      <c r="B554" s="280"/>
      <c r="C554" s="300"/>
      <c r="D554" s="300"/>
      <c r="E554" s="300" t="s">
        <v>1987</v>
      </c>
      <c r="F554" s="308"/>
      <c r="G554" s="308"/>
      <c r="H554" s="321"/>
      <c r="I554" s="302">
        <v>4.26</v>
      </c>
      <c r="J554" s="301"/>
      <c r="K554" s="300"/>
      <c r="L554" s="300"/>
      <c r="M554" s="302"/>
      <c r="N554" s="291"/>
      <c r="O554" s="293"/>
      <c r="P554" s="283"/>
    </row>
    <row r="555" spans="2:16" x14ac:dyDescent="0.3">
      <c r="B555" s="280"/>
      <c r="C555" s="300"/>
      <c r="D555" s="300"/>
      <c r="E555" s="300" t="s">
        <v>1988</v>
      </c>
      <c r="F555" s="308"/>
      <c r="G555" s="308"/>
      <c r="H555" s="321"/>
      <c r="I555" s="302">
        <v>4.26</v>
      </c>
      <c r="J555" s="301"/>
      <c r="K555" s="300"/>
      <c r="L555" s="300"/>
      <c r="M555" s="302"/>
      <c r="N555" s="291"/>
      <c r="O555" s="293"/>
      <c r="P555" s="283"/>
    </row>
    <row r="556" spans="2:16" x14ac:dyDescent="0.3">
      <c r="B556" s="280"/>
      <c r="C556" s="300"/>
      <c r="D556" s="300"/>
      <c r="E556" s="300" t="s">
        <v>1989</v>
      </c>
      <c r="F556" s="308"/>
      <c r="G556" s="308"/>
      <c r="H556" s="321"/>
      <c r="I556" s="302">
        <v>4.26</v>
      </c>
      <c r="J556" s="301"/>
      <c r="K556" s="300"/>
      <c r="L556" s="300"/>
      <c r="M556" s="302"/>
      <c r="N556" s="291"/>
      <c r="O556" s="293"/>
      <c r="P556" s="283"/>
    </row>
    <row r="557" spans="2:16" x14ac:dyDescent="0.3">
      <c r="B557" s="280"/>
      <c r="C557" s="300"/>
      <c r="D557" s="300"/>
      <c r="E557" s="300" t="s">
        <v>1990</v>
      </c>
      <c r="F557" s="308"/>
      <c r="G557" s="308"/>
      <c r="H557" s="321"/>
      <c r="I557" s="302">
        <v>4.26</v>
      </c>
      <c r="J557" s="301"/>
      <c r="K557" s="300"/>
      <c r="L557" s="300"/>
      <c r="M557" s="302"/>
      <c r="N557" s="291"/>
      <c r="O557" s="293"/>
      <c r="P557" s="283"/>
    </row>
    <row r="558" spans="2:16" x14ac:dyDescent="0.3">
      <c r="B558" s="280"/>
      <c r="C558" s="300"/>
      <c r="D558" s="300"/>
      <c r="E558" s="300" t="s">
        <v>1991</v>
      </c>
      <c r="F558" s="308"/>
      <c r="G558" s="308"/>
      <c r="H558" s="321"/>
      <c r="I558" s="302">
        <v>40.590000000000003</v>
      </c>
      <c r="J558" s="301"/>
      <c r="K558" s="300"/>
      <c r="L558" s="300"/>
      <c r="M558" s="302"/>
      <c r="N558" s="291"/>
      <c r="O558" s="293"/>
      <c r="P558" s="283"/>
    </row>
    <row r="559" spans="2:16" x14ac:dyDescent="0.3">
      <c r="B559" s="280"/>
      <c r="C559" s="300"/>
      <c r="D559" s="300"/>
      <c r="E559" s="300" t="s">
        <v>1992</v>
      </c>
      <c r="F559" s="308"/>
      <c r="G559" s="308"/>
      <c r="H559" s="321"/>
      <c r="I559" s="302">
        <v>6.99</v>
      </c>
      <c r="J559" s="301"/>
      <c r="K559" s="300"/>
      <c r="L559" s="300"/>
      <c r="M559" s="302"/>
      <c r="N559" s="291"/>
      <c r="O559" s="293"/>
      <c r="P559" s="283"/>
    </row>
    <row r="560" spans="2:16" x14ac:dyDescent="0.3">
      <c r="B560" s="280"/>
      <c r="C560" s="300"/>
      <c r="D560" s="300"/>
      <c r="E560" s="300" t="s">
        <v>1993</v>
      </c>
      <c r="F560" s="308"/>
      <c r="G560" s="308"/>
      <c r="H560" s="321"/>
      <c r="I560" s="302">
        <v>6.74</v>
      </c>
      <c r="J560" s="301"/>
      <c r="K560" s="300"/>
      <c r="L560" s="300"/>
      <c r="M560" s="302"/>
      <c r="N560" s="291"/>
      <c r="O560" s="293"/>
      <c r="P560" s="283"/>
    </row>
    <row r="561" spans="2:16" x14ac:dyDescent="0.3">
      <c r="B561" s="280"/>
      <c r="C561" s="300"/>
      <c r="D561" s="300"/>
      <c r="E561" s="300" t="s">
        <v>1994</v>
      </c>
      <c r="F561" s="308"/>
      <c r="G561" s="308"/>
      <c r="H561" s="321"/>
      <c r="I561" s="302">
        <v>5.49</v>
      </c>
      <c r="J561" s="301"/>
      <c r="K561" s="300"/>
      <c r="L561" s="300"/>
      <c r="M561" s="302"/>
      <c r="N561" s="291"/>
      <c r="O561" s="293"/>
      <c r="P561" s="283"/>
    </row>
    <row r="562" spans="2:16" x14ac:dyDescent="0.3">
      <c r="B562" s="280"/>
      <c r="C562" s="300"/>
      <c r="D562" s="300"/>
      <c r="E562" s="300" t="s">
        <v>1995</v>
      </c>
      <c r="F562" s="308"/>
      <c r="G562" s="308"/>
      <c r="H562" s="321"/>
      <c r="I562" s="302">
        <v>20.14</v>
      </c>
      <c r="J562" s="301"/>
      <c r="K562" s="300"/>
      <c r="L562" s="300"/>
      <c r="M562" s="302"/>
      <c r="N562" s="291"/>
      <c r="O562" s="293"/>
      <c r="P562" s="283"/>
    </row>
    <row r="563" spans="2:16" x14ac:dyDescent="0.3">
      <c r="B563" s="280"/>
      <c r="C563" s="300"/>
      <c r="D563" s="300"/>
      <c r="E563" s="300" t="s">
        <v>1996</v>
      </c>
      <c r="F563" s="308"/>
      <c r="G563" s="308"/>
      <c r="H563" s="321"/>
      <c r="I563" s="302">
        <v>20.82</v>
      </c>
      <c r="J563" s="301"/>
      <c r="K563" s="300"/>
      <c r="L563" s="300"/>
      <c r="M563" s="302"/>
      <c r="N563" s="291"/>
      <c r="O563" s="293"/>
      <c r="P563" s="283"/>
    </row>
    <row r="564" spans="2:16" x14ac:dyDescent="0.3">
      <c r="B564" s="280"/>
      <c r="C564" s="300"/>
      <c r="D564" s="300"/>
      <c r="E564" s="300" t="s">
        <v>1997</v>
      </c>
      <c r="F564" s="308"/>
      <c r="G564" s="308"/>
      <c r="H564" s="321"/>
      <c r="I564" s="302">
        <v>15.95</v>
      </c>
      <c r="J564" s="301"/>
      <c r="K564" s="300"/>
      <c r="L564" s="300"/>
      <c r="M564" s="302"/>
      <c r="N564" s="291"/>
      <c r="O564" s="293"/>
      <c r="P564" s="283"/>
    </row>
    <row r="565" spans="2:16" x14ac:dyDescent="0.3">
      <c r="B565" s="280"/>
      <c r="C565" s="300"/>
      <c r="D565" s="300"/>
      <c r="E565" s="300"/>
      <c r="F565" s="308"/>
      <c r="G565" s="308"/>
      <c r="H565" s="327" t="s">
        <v>1998</v>
      </c>
      <c r="I565" s="298">
        <f>SUM(I550:I564)</f>
        <v>270.31</v>
      </c>
      <c r="J565" s="301"/>
      <c r="K565" s="300"/>
      <c r="L565" s="300"/>
      <c r="M565" s="302"/>
      <c r="N565" s="291"/>
      <c r="O565" s="293"/>
      <c r="P565" s="283"/>
    </row>
    <row r="566" spans="2:16" x14ac:dyDescent="0.3">
      <c r="B566" s="280"/>
      <c r="C566" s="300"/>
      <c r="D566" s="300"/>
      <c r="E566" s="300"/>
      <c r="F566" s="321"/>
      <c r="G566" s="302"/>
      <c r="H566" s="300"/>
      <c r="I566" s="301"/>
      <c r="J566" s="301"/>
      <c r="K566" s="300"/>
      <c r="L566" s="300"/>
      <c r="M566" s="302"/>
      <c r="N566" s="291"/>
      <c r="O566" s="293"/>
      <c r="P566" s="283"/>
    </row>
    <row r="567" spans="2:16" x14ac:dyDescent="0.3">
      <c r="B567" s="280"/>
      <c r="C567" s="300"/>
      <c r="D567" s="300"/>
      <c r="E567" s="450" t="s">
        <v>2002</v>
      </c>
      <c r="F567" s="450"/>
      <c r="G567" s="450"/>
      <c r="H567" s="450"/>
      <c r="I567" s="450"/>
      <c r="J567" s="312"/>
      <c r="K567" s="300"/>
      <c r="L567" s="300"/>
      <c r="M567" s="302"/>
      <c r="N567" s="291"/>
      <c r="O567" s="293"/>
      <c r="P567" s="283"/>
    </row>
    <row r="568" spans="2:16" x14ac:dyDescent="0.3">
      <c r="B568" s="280"/>
      <c r="C568" s="300"/>
      <c r="D568" s="300"/>
      <c r="E568" s="297" t="s">
        <v>2</v>
      </c>
      <c r="F568" s="298" t="s">
        <v>1806</v>
      </c>
      <c r="G568" s="298" t="s">
        <v>1741</v>
      </c>
      <c r="H568" s="297" t="s">
        <v>1555</v>
      </c>
      <c r="I568" s="318" t="s">
        <v>1807</v>
      </c>
      <c r="J568" s="301"/>
      <c r="K568" s="300"/>
      <c r="L568" s="300"/>
      <c r="M568" s="302"/>
      <c r="N568" s="291"/>
      <c r="O568" s="293"/>
      <c r="P568" s="283"/>
    </row>
    <row r="569" spans="2:16" x14ac:dyDescent="0.3">
      <c r="B569" s="280"/>
      <c r="C569" s="300"/>
      <c r="D569" s="300"/>
      <c r="E569" s="300" t="s">
        <v>1933</v>
      </c>
      <c r="F569" s="302">
        <v>0.15</v>
      </c>
      <c r="G569" s="302">
        <v>0.8</v>
      </c>
      <c r="H569" s="300">
        <v>1</v>
      </c>
      <c r="I569" s="301">
        <f>F569*G569*H569</f>
        <v>0.12</v>
      </c>
      <c r="J569" s="301"/>
      <c r="K569" s="300"/>
      <c r="L569" s="300"/>
      <c r="M569" s="302"/>
      <c r="N569" s="291"/>
      <c r="O569" s="293"/>
      <c r="P569" s="283"/>
    </row>
    <row r="570" spans="2:16" x14ac:dyDescent="0.3">
      <c r="B570" s="280"/>
      <c r="C570" s="300"/>
      <c r="D570" s="300"/>
      <c r="E570" s="300" t="s">
        <v>1934</v>
      </c>
      <c r="F570" s="302">
        <v>0.15</v>
      </c>
      <c r="G570" s="302">
        <v>0.9</v>
      </c>
      <c r="H570" s="300">
        <v>4</v>
      </c>
      <c r="I570" s="301">
        <f t="shared" ref="I570:I573" si="8">F570*G570*H570</f>
        <v>0.54</v>
      </c>
      <c r="J570" s="301"/>
      <c r="K570" s="300"/>
      <c r="L570" s="300"/>
      <c r="M570" s="302"/>
      <c r="N570" s="291"/>
      <c r="O570" s="293"/>
      <c r="P570" s="283"/>
    </row>
    <row r="571" spans="2:16" x14ac:dyDescent="0.3">
      <c r="B571" s="280"/>
      <c r="C571" s="300"/>
      <c r="D571" s="300"/>
      <c r="E571" s="300" t="s">
        <v>1935</v>
      </c>
      <c r="F571" s="302">
        <v>0.15</v>
      </c>
      <c r="G571" s="302">
        <v>1</v>
      </c>
      <c r="H571" s="300">
        <v>2</v>
      </c>
      <c r="I571" s="301">
        <f t="shared" si="8"/>
        <v>0.3</v>
      </c>
      <c r="J571" s="301"/>
      <c r="K571" s="300"/>
      <c r="L571" s="300"/>
      <c r="M571" s="302"/>
      <c r="N571" s="291"/>
      <c r="O571" s="293"/>
      <c r="P571" s="283"/>
    </row>
    <row r="572" spans="2:16" x14ac:dyDescent="0.3">
      <c r="B572" s="280"/>
      <c r="C572" s="300"/>
      <c r="D572" s="300"/>
      <c r="E572" s="300" t="s">
        <v>1936</v>
      </c>
      <c r="F572" s="302">
        <v>0.15</v>
      </c>
      <c r="G572" s="302">
        <v>1.2</v>
      </c>
      <c r="H572" s="300">
        <v>4</v>
      </c>
      <c r="I572" s="301">
        <f t="shared" si="8"/>
        <v>0.72</v>
      </c>
      <c r="J572" s="301"/>
      <c r="K572" s="300"/>
      <c r="L572" s="300"/>
      <c r="M572" s="302"/>
      <c r="N572" s="291"/>
      <c r="O572" s="293"/>
      <c r="P572" s="283"/>
    </row>
    <row r="573" spans="2:16" x14ac:dyDescent="0.3">
      <c r="B573" s="280"/>
      <c r="C573" s="300"/>
      <c r="D573" s="300"/>
      <c r="E573" s="300" t="s">
        <v>1937</v>
      </c>
      <c r="F573" s="302">
        <v>0.15</v>
      </c>
      <c r="G573" s="302">
        <v>1.8</v>
      </c>
      <c r="H573" s="300">
        <v>1</v>
      </c>
      <c r="I573" s="301">
        <f t="shared" si="8"/>
        <v>0.27</v>
      </c>
      <c r="J573" s="301"/>
      <c r="K573" s="300"/>
      <c r="L573" s="300"/>
      <c r="M573" s="302"/>
      <c r="N573" s="291"/>
      <c r="O573" s="293"/>
      <c r="P573" s="283"/>
    </row>
    <row r="574" spans="2:16" x14ac:dyDescent="0.3">
      <c r="B574" s="280"/>
      <c r="C574" s="300"/>
      <c r="D574" s="300"/>
      <c r="E574" s="300"/>
      <c r="F574" s="321"/>
      <c r="G574" s="302"/>
      <c r="H574" s="308" t="s">
        <v>2003</v>
      </c>
      <c r="I574" s="318">
        <f>SUM(I569:I573)</f>
        <v>1.95</v>
      </c>
      <c r="J574" s="301"/>
      <c r="K574" s="300"/>
      <c r="L574" s="300"/>
      <c r="M574" s="302"/>
      <c r="N574" s="291"/>
      <c r="O574" s="293"/>
      <c r="P574" s="283"/>
    </row>
    <row r="575" spans="2:16" x14ac:dyDescent="0.3">
      <c r="B575" s="280"/>
      <c r="C575" s="300"/>
      <c r="D575" s="300"/>
      <c r="E575" s="300"/>
      <c r="F575" s="321"/>
      <c r="G575" s="302"/>
      <c r="H575" s="300"/>
      <c r="I575" s="301"/>
      <c r="J575" s="301"/>
      <c r="K575" s="300"/>
      <c r="L575" s="300"/>
      <c r="M575" s="302"/>
      <c r="N575" s="291"/>
      <c r="O575" s="293"/>
      <c r="P575" s="283"/>
    </row>
    <row r="576" spans="2:16" x14ac:dyDescent="0.3">
      <c r="B576" s="280"/>
      <c r="C576" s="300"/>
      <c r="D576" s="300"/>
      <c r="E576" s="300"/>
      <c r="F576" s="321"/>
      <c r="G576" s="302"/>
      <c r="H576" s="300"/>
      <c r="I576" s="301"/>
      <c r="J576" s="301"/>
      <c r="K576" s="300"/>
      <c r="L576" s="300"/>
      <c r="M576" s="302"/>
      <c r="N576" s="291"/>
      <c r="O576" s="293"/>
      <c r="P576" s="283"/>
    </row>
    <row r="577" spans="2:16" x14ac:dyDescent="0.3">
      <c r="B577" s="280"/>
      <c r="C577" s="300"/>
      <c r="D577" s="300"/>
      <c r="E577" s="300"/>
      <c r="F577" s="321"/>
      <c r="G577" s="302"/>
      <c r="H577" s="308" t="s">
        <v>2004</v>
      </c>
      <c r="I577" s="318">
        <f>I565+I574</f>
        <v>272.26</v>
      </c>
      <c r="J577" s="301"/>
      <c r="K577" s="300"/>
      <c r="L577" s="300"/>
      <c r="M577" s="302"/>
      <c r="N577" s="291"/>
      <c r="O577" s="293"/>
      <c r="P577" s="283"/>
    </row>
    <row r="578" spans="2:16" ht="19.5" thickBot="1" x14ac:dyDescent="0.35">
      <c r="B578" s="280"/>
      <c r="C578" s="300"/>
      <c r="D578" s="300"/>
      <c r="E578" s="300"/>
      <c r="F578" s="321"/>
      <c r="G578" s="302"/>
      <c r="H578" s="300"/>
      <c r="I578" s="301"/>
      <c r="J578" s="301"/>
      <c r="K578" s="300"/>
      <c r="L578" s="300"/>
      <c r="M578" s="302"/>
      <c r="N578" s="291"/>
      <c r="O578" s="293"/>
      <c r="P578" s="283"/>
    </row>
    <row r="579" spans="2:16" s="187" customFormat="1" ht="19.5" thickBot="1" x14ac:dyDescent="0.25">
      <c r="B579" s="295" t="s">
        <v>2005</v>
      </c>
      <c r="C579" s="191" t="s">
        <v>2006</v>
      </c>
      <c r="D579" s="191"/>
      <c r="E579" s="192"/>
      <c r="F579" s="192"/>
      <c r="G579" s="192"/>
      <c r="H579" s="193"/>
      <c r="I579" s="192"/>
      <c r="J579" s="192"/>
      <c r="K579" s="194"/>
      <c r="L579" s="194"/>
      <c r="M579" s="195"/>
      <c r="N579" s="196"/>
      <c r="O579" s="196">
        <f>M582</f>
        <v>272.26</v>
      </c>
      <c r="P579" s="296" t="s">
        <v>74</v>
      </c>
    </row>
    <row r="580" spans="2:16" s="187" customFormat="1" x14ac:dyDescent="0.2">
      <c r="B580" s="288"/>
      <c r="C580" s="289"/>
      <c r="D580" s="289"/>
      <c r="E580" s="289"/>
      <c r="F580" s="289"/>
      <c r="G580" s="289"/>
      <c r="H580" s="290"/>
      <c r="I580" s="289"/>
      <c r="J580" s="289"/>
      <c r="K580" s="291"/>
      <c r="L580" s="291"/>
      <c r="M580" s="292"/>
      <c r="N580" s="293"/>
      <c r="O580" s="293"/>
      <c r="P580" s="294"/>
    </row>
    <row r="581" spans="2:16" x14ac:dyDescent="0.3">
      <c r="B581" s="280"/>
      <c r="C581" s="297" t="s">
        <v>1716</v>
      </c>
      <c r="D581" s="297"/>
      <c r="E581" s="451" t="s">
        <v>1981</v>
      </c>
      <c r="F581" s="451"/>
      <c r="G581" s="451"/>
      <c r="H581" s="451"/>
      <c r="I581" s="451"/>
      <c r="J581" s="297"/>
      <c r="K581" s="297"/>
      <c r="L581" s="297"/>
      <c r="M581" s="298" t="s">
        <v>3</v>
      </c>
      <c r="N581" s="299" t="s">
        <v>1717</v>
      </c>
      <c r="O581" s="293"/>
      <c r="P581" s="283"/>
    </row>
    <row r="582" spans="2:16" x14ac:dyDescent="0.3">
      <c r="B582" s="280"/>
      <c r="C582" s="300" t="s">
        <v>1718</v>
      </c>
      <c r="D582" s="300"/>
      <c r="E582" s="297" t="s">
        <v>2</v>
      </c>
      <c r="F582" s="308"/>
      <c r="G582" s="308"/>
      <c r="H582" s="308"/>
      <c r="I582" s="297" t="s">
        <v>1807</v>
      </c>
      <c r="J582" s="301"/>
      <c r="K582" s="300"/>
      <c r="L582" s="300"/>
      <c r="M582" s="302">
        <f>I610</f>
        <v>272.26</v>
      </c>
      <c r="N582" s="291" t="str">
        <f>P579</f>
        <v>m²</v>
      </c>
      <c r="O582" s="293"/>
      <c r="P582" s="283"/>
    </row>
    <row r="583" spans="2:16" x14ac:dyDescent="0.3">
      <c r="B583" s="280"/>
      <c r="C583" s="300"/>
      <c r="D583" s="300"/>
      <c r="E583" s="300" t="s">
        <v>1982</v>
      </c>
      <c r="F583" s="308"/>
      <c r="G583" s="308"/>
      <c r="H583" s="321"/>
      <c r="I583" s="326">
        <v>34.08</v>
      </c>
      <c r="J583" s="301"/>
      <c r="K583" s="300"/>
      <c r="L583" s="300"/>
      <c r="M583" s="302"/>
      <c r="N583" s="291"/>
      <c r="O583" s="293"/>
      <c r="P583" s="283"/>
    </row>
    <row r="584" spans="2:16" x14ac:dyDescent="0.3">
      <c r="B584" s="280"/>
      <c r="C584" s="300" t="s">
        <v>1983</v>
      </c>
      <c r="D584" s="300"/>
      <c r="E584" s="300" t="s">
        <v>1984</v>
      </c>
      <c r="F584" s="308"/>
      <c r="G584" s="308"/>
      <c r="H584" s="321"/>
      <c r="I584" s="302">
        <v>34.25</v>
      </c>
      <c r="J584" s="301"/>
      <c r="K584" s="300"/>
      <c r="L584" s="300"/>
      <c r="M584" s="302"/>
      <c r="N584" s="291"/>
      <c r="O584" s="293"/>
      <c r="P584" s="283"/>
    </row>
    <row r="585" spans="2:16" x14ac:dyDescent="0.3">
      <c r="B585" s="280"/>
      <c r="C585" s="300"/>
      <c r="D585" s="300"/>
      <c r="E585" s="300" t="s">
        <v>1985</v>
      </c>
      <c r="F585" s="308"/>
      <c r="G585" s="308"/>
      <c r="H585" s="321"/>
      <c r="I585" s="302">
        <v>34.07</v>
      </c>
      <c r="J585" s="301"/>
      <c r="K585" s="300"/>
      <c r="L585" s="300"/>
      <c r="M585" s="302"/>
      <c r="N585" s="291"/>
      <c r="O585" s="293"/>
      <c r="P585" s="283"/>
    </row>
    <row r="586" spans="2:16" x14ac:dyDescent="0.3">
      <c r="B586" s="280"/>
      <c r="C586" s="300"/>
      <c r="D586" s="300"/>
      <c r="E586" s="300" t="s">
        <v>1986</v>
      </c>
      <c r="F586" s="308"/>
      <c r="G586" s="308"/>
      <c r="H586" s="321"/>
      <c r="I586" s="302">
        <v>34.15</v>
      </c>
      <c r="J586" s="301"/>
      <c r="K586" s="300"/>
      <c r="L586" s="300"/>
      <c r="M586" s="302"/>
      <c r="N586" s="291"/>
      <c r="O586" s="293"/>
      <c r="P586" s="283"/>
    </row>
    <row r="587" spans="2:16" x14ac:dyDescent="0.3">
      <c r="B587" s="280"/>
      <c r="C587" s="300"/>
      <c r="D587" s="300"/>
      <c r="E587" s="300" t="s">
        <v>1987</v>
      </c>
      <c r="F587" s="308"/>
      <c r="G587" s="308"/>
      <c r="H587" s="321"/>
      <c r="I587" s="302">
        <v>4.26</v>
      </c>
      <c r="J587" s="301"/>
      <c r="K587" s="300"/>
      <c r="L587" s="300"/>
      <c r="M587" s="302"/>
      <c r="N587" s="291"/>
      <c r="O587" s="293"/>
      <c r="P587" s="283"/>
    </row>
    <row r="588" spans="2:16" x14ac:dyDescent="0.3">
      <c r="B588" s="280"/>
      <c r="C588" s="300"/>
      <c r="D588" s="300"/>
      <c r="E588" s="300" t="s">
        <v>1988</v>
      </c>
      <c r="F588" s="308"/>
      <c r="G588" s="308"/>
      <c r="H588" s="321"/>
      <c r="I588" s="302">
        <v>4.26</v>
      </c>
      <c r="J588" s="301"/>
      <c r="K588" s="300"/>
      <c r="L588" s="300"/>
      <c r="M588" s="302"/>
      <c r="N588" s="291"/>
      <c r="O588" s="293"/>
      <c r="P588" s="283"/>
    </row>
    <row r="589" spans="2:16" x14ac:dyDescent="0.3">
      <c r="B589" s="280"/>
      <c r="C589" s="300"/>
      <c r="D589" s="300"/>
      <c r="E589" s="300" t="s">
        <v>1989</v>
      </c>
      <c r="F589" s="308"/>
      <c r="G589" s="308"/>
      <c r="H589" s="321"/>
      <c r="I589" s="302">
        <v>4.26</v>
      </c>
      <c r="J589" s="301"/>
      <c r="K589" s="300"/>
      <c r="L589" s="300"/>
      <c r="M589" s="302"/>
      <c r="N589" s="291"/>
      <c r="O589" s="293"/>
      <c r="P589" s="283"/>
    </row>
    <row r="590" spans="2:16" x14ac:dyDescent="0.3">
      <c r="B590" s="280"/>
      <c r="C590" s="300"/>
      <c r="D590" s="300"/>
      <c r="E590" s="300" t="s">
        <v>1990</v>
      </c>
      <c r="F590" s="308"/>
      <c r="G590" s="308"/>
      <c r="H590" s="321"/>
      <c r="I590" s="302">
        <v>4.26</v>
      </c>
      <c r="J590" s="301"/>
      <c r="K590" s="300"/>
      <c r="L590" s="300"/>
      <c r="M590" s="302"/>
      <c r="N590" s="291"/>
      <c r="O590" s="293"/>
      <c r="P590" s="283"/>
    </row>
    <row r="591" spans="2:16" x14ac:dyDescent="0.3">
      <c r="B591" s="280"/>
      <c r="C591" s="300"/>
      <c r="D591" s="300"/>
      <c r="E591" s="300" t="s">
        <v>1991</v>
      </c>
      <c r="F591" s="308"/>
      <c r="G591" s="308"/>
      <c r="H591" s="321"/>
      <c r="I591" s="302">
        <v>40.590000000000003</v>
      </c>
      <c r="J591" s="301"/>
      <c r="K591" s="300"/>
      <c r="L591" s="300"/>
      <c r="M591" s="302"/>
      <c r="N591" s="291"/>
      <c r="O591" s="293"/>
      <c r="P591" s="283"/>
    </row>
    <row r="592" spans="2:16" x14ac:dyDescent="0.3">
      <c r="B592" s="280"/>
      <c r="C592" s="300"/>
      <c r="D592" s="300"/>
      <c r="E592" s="300" t="s">
        <v>1992</v>
      </c>
      <c r="F592" s="308"/>
      <c r="G592" s="308"/>
      <c r="H592" s="321"/>
      <c r="I592" s="302">
        <v>6.99</v>
      </c>
      <c r="J592" s="301"/>
      <c r="K592" s="300"/>
      <c r="L592" s="300"/>
      <c r="M592" s="302"/>
      <c r="N592" s="291"/>
      <c r="O592" s="293"/>
      <c r="P592" s="283"/>
    </row>
    <row r="593" spans="2:16" x14ac:dyDescent="0.3">
      <c r="B593" s="280"/>
      <c r="C593" s="300"/>
      <c r="D593" s="300"/>
      <c r="E593" s="300" t="s">
        <v>1993</v>
      </c>
      <c r="F593" s="308"/>
      <c r="G593" s="308"/>
      <c r="H593" s="321"/>
      <c r="I593" s="302">
        <v>6.74</v>
      </c>
      <c r="J593" s="301"/>
      <c r="K593" s="300"/>
      <c r="L593" s="300"/>
      <c r="M593" s="302"/>
      <c r="N593" s="291"/>
      <c r="O593" s="293"/>
      <c r="P593" s="283"/>
    </row>
    <row r="594" spans="2:16" x14ac:dyDescent="0.3">
      <c r="B594" s="280"/>
      <c r="C594" s="300"/>
      <c r="D594" s="300"/>
      <c r="E594" s="300" t="s">
        <v>1994</v>
      </c>
      <c r="F594" s="308"/>
      <c r="G594" s="308"/>
      <c r="H594" s="321"/>
      <c r="I594" s="302">
        <v>5.49</v>
      </c>
      <c r="J594" s="301"/>
      <c r="K594" s="300"/>
      <c r="L594" s="300"/>
      <c r="M594" s="302"/>
      <c r="N594" s="291"/>
      <c r="O594" s="293"/>
      <c r="P594" s="283"/>
    </row>
    <row r="595" spans="2:16" x14ac:dyDescent="0.3">
      <c r="B595" s="280"/>
      <c r="C595" s="300"/>
      <c r="D595" s="300"/>
      <c r="E595" s="300" t="s">
        <v>1995</v>
      </c>
      <c r="F595" s="308"/>
      <c r="G595" s="308"/>
      <c r="H595" s="321"/>
      <c r="I595" s="302">
        <v>20.14</v>
      </c>
      <c r="J595" s="301"/>
      <c r="K595" s="300"/>
      <c r="L595" s="300"/>
      <c r="M595" s="302"/>
      <c r="N595" s="291"/>
      <c r="O595" s="293"/>
      <c r="P595" s="283"/>
    </row>
    <row r="596" spans="2:16" x14ac:dyDescent="0.3">
      <c r="B596" s="280"/>
      <c r="C596" s="300"/>
      <c r="D596" s="300"/>
      <c r="E596" s="300" t="s">
        <v>1996</v>
      </c>
      <c r="F596" s="308"/>
      <c r="G596" s="308"/>
      <c r="H596" s="321"/>
      <c r="I596" s="302">
        <v>20.82</v>
      </c>
      <c r="J596" s="301"/>
      <c r="K596" s="300"/>
      <c r="L596" s="300"/>
      <c r="M596" s="302"/>
      <c r="N596" s="291"/>
      <c r="O596" s="293"/>
      <c r="P596" s="283"/>
    </row>
    <row r="597" spans="2:16" x14ac:dyDescent="0.3">
      <c r="B597" s="280"/>
      <c r="C597" s="300"/>
      <c r="D597" s="300"/>
      <c r="E597" s="300" t="s">
        <v>1997</v>
      </c>
      <c r="F597" s="308"/>
      <c r="G597" s="308"/>
      <c r="H597" s="321"/>
      <c r="I597" s="302">
        <v>15.95</v>
      </c>
      <c r="J597" s="301"/>
      <c r="K597" s="300"/>
      <c r="L597" s="300"/>
      <c r="M597" s="302"/>
      <c r="N597" s="291"/>
      <c r="O597" s="293"/>
      <c r="P597" s="283"/>
    </row>
    <row r="598" spans="2:16" x14ac:dyDescent="0.3">
      <c r="B598" s="280"/>
      <c r="C598" s="300"/>
      <c r="D598" s="300"/>
      <c r="E598" s="300"/>
      <c r="F598" s="308"/>
      <c r="G598" s="308"/>
      <c r="H598" s="327" t="s">
        <v>1998</v>
      </c>
      <c r="I598" s="298">
        <f>SUM(I583:I597)</f>
        <v>270.31</v>
      </c>
      <c r="J598" s="301"/>
      <c r="K598" s="300"/>
      <c r="L598" s="300"/>
      <c r="M598" s="302"/>
      <c r="N598" s="291"/>
      <c r="O598" s="293"/>
      <c r="P598" s="283"/>
    </row>
    <row r="599" spans="2:16" x14ac:dyDescent="0.3">
      <c r="B599" s="280"/>
      <c r="C599" s="300"/>
      <c r="D599" s="300"/>
      <c r="E599" s="300"/>
      <c r="F599" s="321"/>
      <c r="G599" s="302"/>
      <c r="H599" s="300"/>
      <c r="I599" s="301"/>
      <c r="J599" s="301"/>
      <c r="K599" s="300"/>
      <c r="L599" s="300"/>
      <c r="M599" s="302"/>
      <c r="N599" s="291"/>
      <c r="O599" s="293"/>
      <c r="P599" s="283"/>
    </row>
    <row r="600" spans="2:16" x14ac:dyDescent="0.3">
      <c r="B600" s="280"/>
      <c r="C600" s="300"/>
      <c r="D600" s="300"/>
      <c r="E600" s="450" t="s">
        <v>2002</v>
      </c>
      <c r="F600" s="450"/>
      <c r="G600" s="450"/>
      <c r="H600" s="450"/>
      <c r="I600" s="450"/>
      <c r="J600" s="312"/>
      <c r="K600" s="300"/>
      <c r="L600" s="300"/>
      <c r="M600" s="302"/>
      <c r="N600" s="291"/>
      <c r="O600" s="293"/>
      <c r="P600" s="283"/>
    </row>
    <row r="601" spans="2:16" x14ac:dyDescent="0.3">
      <c r="B601" s="280"/>
      <c r="C601" s="300"/>
      <c r="D601" s="300"/>
      <c r="E601" s="297" t="s">
        <v>2</v>
      </c>
      <c r="F601" s="298" t="s">
        <v>1806</v>
      </c>
      <c r="G601" s="298" t="s">
        <v>1741</v>
      </c>
      <c r="H601" s="297" t="s">
        <v>1555</v>
      </c>
      <c r="I601" s="318" t="s">
        <v>1807</v>
      </c>
      <c r="J601" s="301"/>
      <c r="K601" s="300"/>
      <c r="L601" s="300"/>
      <c r="M601" s="302"/>
      <c r="N601" s="291"/>
      <c r="O601" s="293"/>
      <c r="P601" s="283"/>
    </row>
    <row r="602" spans="2:16" x14ac:dyDescent="0.3">
      <c r="B602" s="280"/>
      <c r="C602" s="300"/>
      <c r="D602" s="300"/>
      <c r="E602" s="300" t="s">
        <v>1933</v>
      </c>
      <c r="F602" s="302">
        <v>0.15</v>
      </c>
      <c r="G602" s="302">
        <v>0.8</v>
      </c>
      <c r="H602" s="300">
        <v>1</v>
      </c>
      <c r="I602" s="301">
        <f>F602*G602*H602</f>
        <v>0.12</v>
      </c>
      <c r="J602" s="301"/>
      <c r="K602" s="300"/>
      <c r="L602" s="300"/>
      <c r="M602" s="302"/>
      <c r="N602" s="291"/>
      <c r="O602" s="293"/>
      <c r="P602" s="283"/>
    </row>
    <row r="603" spans="2:16" x14ac:dyDescent="0.3">
      <c r="B603" s="280"/>
      <c r="C603" s="300"/>
      <c r="D603" s="300"/>
      <c r="E603" s="300" t="s">
        <v>1934</v>
      </c>
      <c r="F603" s="302">
        <v>0.15</v>
      </c>
      <c r="G603" s="302">
        <v>0.9</v>
      </c>
      <c r="H603" s="300">
        <v>4</v>
      </c>
      <c r="I603" s="301">
        <f t="shared" ref="I603:I606" si="9">F603*G603*H603</f>
        <v>0.54</v>
      </c>
      <c r="J603" s="301"/>
      <c r="K603" s="300"/>
      <c r="L603" s="300"/>
      <c r="M603" s="302"/>
      <c r="N603" s="291"/>
      <c r="O603" s="293"/>
      <c r="P603" s="283"/>
    </row>
    <row r="604" spans="2:16" x14ac:dyDescent="0.3">
      <c r="B604" s="280"/>
      <c r="C604" s="300"/>
      <c r="D604" s="300"/>
      <c r="E604" s="300" t="s">
        <v>1935</v>
      </c>
      <c r="F604" s="302">
        <v>0.15</v>
      </c>
      <c r="G604" s="302">
        <v>1</v>
      </c>
      <c r="H604" s="300">
        <v>2</v>
      </c>
      <c r="I604" s="301">
        <f t="shared" si="9"/>
        <v>0.3</v>
      </c>
      <c r="J604" s="301"/>
      <c r="K604" s="300"/>
      <c r="L604" s="300"/>
      <c r="M604" s="302"/>
      <c r="N604" s="291"/>
      <c r="O604" s="293"/>
      <c r="P604" s="283"/>
    </row>
    <row r="605" spans="2:16" x14ac:dyDescent="0.3">
      <c r="B605" s="280"/>
      <c r="C605" s="300"/>
      <c r="D605" s="300"/>
      <c r="E605" s="300" t="s">
        <v>1936</v>
      </c>
      <c r="F605" s="302">
        <v>0.15</v>
      </c>
      <c r="G605" s="302">
        <v>1.2</v>
      </c>
      <c r="H605" s="300">
        <v>4</v>
      </c>
      <c r="I605" s="301">
        <f t="shared" si="9"/>
        <v>0.72</v>
      </c>
      <c r="J605" s="301"/>
      <c r="K605" s="300"/>
      <c r="L605" s="300"/>
      <c r="M605" s="302"/>
      <c r="N605" s="291"/>
      <c r="O605" s="293"/>
      <c r="P605" s="283"/>
    </row>
    <row r="606" spans="2:16" x14ac:dyDescent="0.3">
      <c r="B606" s="280"/>
      <c r="C606" s="300"/>
      <c r="D606" s="300"/>
      <c r="E606" s="300" t="s">
        <v>1937</v>
      </c>
      <c r="F606" s="302">
        <v>0.15</v>
      </c>
      <c r="G606" s="302">
        <v>1.8</v>
      </c>
      <c r="H606" s="300">
        <v>1</v>
      </c>
      <c r="I606" s="301">
        <f t="shared" si="9"/>
        <v>0.27</v>
      </c>
      <c r="J606" s="301"/>
      <c r="K606" s="300"/>
      <c r="L606" s="300"/>
      <c r="M606" s="302"/>
      <c r="N606" s="291"/>
      <c r="O606" s="293"/>
      <c r="P606" s="283"/>
    </row>
    <row r="607" spans="2:16" x14ac:dyDescent="0.3">
      <c r="B607" s="280"/>
      <c r="C607" s="300"/>
      <c r="D607" s="300"/>
      <c r="E607" s="300"/>
      <c r="F607" s="321"/>
      <c r="G607" s="302"/>
      <c r="H607" s="308" t="s">
        <v>2003</v>
      </c>
      <c r="I607" s="318">
        <f>SUM(I602:I606)</f>
        <v>1.95</v>
      </c>
      <c r="J607" s="301"/>
      <c r="K607" s="300"/>
      <c r="L607" s="300"/>
      <c r="M607" s="302"/>
      <c r="N607" s="291"/>
      <c r="O607" s="293"/>
      <c r="P607" s="283"/>
    </row>
    <row r="608" spans="2:16" x14ac:dyDescent="0.3">
      <c r="B608" s="280"/>
      <c r="C608" s="300"/>
      <c r="D608" s="300"/>
      <c r="E608" s="300"/>
      <c r="F608" s="321"/>
      <c r="G608" s="302"/>
      <c r="H608" s="300"/>
      <c r="I608" s="301"/>
      <c r="J608" s="301"/>
      <c r="K608" s="300"/>
      <c r="L608" s="300"/>
      <c r="M608" s="302"/>
      <c r="N608" s="291"/>
      <c r="O608" s="293"/>
      <c r="P608" s="283"/>
    </row>
    <row r="609" spans="2:16" x14ac:dyDescent="0.3">
      <c r="B609" s="280"/>
      <c r="C609" s="300"/>
      <c r="D609" s="300"/>
      <c r="E609" s="300"/>
      <c r="F609" s="321"/>
      <c r="G609" s="302"/>
      <c r="H609" s="300"/>
      <c r="I609" s="301"/>
      <c r="J609" s="301"/>
      <c r="K609" s="300"/>
      <c r="L609" s="300"/>
      <c r="M609" s="302"/>
      <c r="N609" s="291"/>
      <c r="O609" s="293"/>
      <c r="P609" s="283"/>
    </row>
    <row r="610" spans="2:16" x14ac:dyDescent="0.3">
      <c r="B610" s="280"/>
      <c r="C610" s="300"/>
      <c r="D610" s="300"/>
      <c r="E610" s="300"/>
      <c r="F610" s="321"/>
      <c r="G610" s="302"/>
      <c r="H610" s="308" t="s">
        <v>2004</v>
      </c>
      <c r="I610" s="318">
        <f>I598+I607</f>
        <v>272.26</v>
      </c>
      <c r="J610" s="301"/>
      <c r="K610" s="300"/>
      <c r="L610" s="300"/>
      <c r="M610" s="302"/>
      <c r="N610" s="291"/>
      <c r="O610" s="293"/>
      <c r="P610" s="283"/>
    </row>
    <row r="611" spans="2:16" ht="19.5" thickBot="1" x14ac:dyDescent="0.35">
      <c r="B611" s="280"/>
      <c r="C611" s="300"/>
      <c r="D611" s="300"/>
      <c r="E611" s="300"/>
      <c r="F611" s="321"/>
      <c r="G611" s="302"/>
      <c r="H611" s="300"/>
      <c r="I611" s="301"/>
      <c r="J611" s="301"/>
      <c r="K611" s="300"/>
      <c r="L611" s="300"/>
      <c r="M611" s="302"/>
      <c r="N611" s="291"/>
      <c r="O611" s="293"/>
      <c r="P611" s="283"/>
    </row>
    <row r="612" spans="2:16" s="187" customFormat="1" ht="19.5" thickBot="1" x14ac:dyDescent="0.25">
      <c r="B612" s="286" t="s">
        <v>2007</v>
      </c>
      <c r="C612" s="188" t="s">
        <v>269</v>
      </c>
      <c r="D612" s="188"/>
      <c r="E612" s="189"/>
      <c r="F612" s="189"/>
      <c r="G612" s="189"/>
      <c r="H612" s="189"/>
      <c r="I612" s="189"/>
      <c r="J612" s="189"/>
      <c r="K612" s="189"/>
      <c r="L612" s="189"/>
      <c r="M612" s="190"/>
      <c r="N612" s="189"/>
      <c r="O612" s="189"/>
      <c r="P612" s="287"/>
    </row>
    <row r="613" spans="2:16" s="187" customFormat="1" ht="19.5" thickBot="1" x14ac:dyDescent="0.25">
      <c r="B613" s="288"/>
      <c r="C613" s="289"/>
      <c r="D613" s="289"/>
      <c r="E613" s="289"/>
      <c r="F613" s="289"/>
      <c r="G613" s="289"/>
      <c r="H613" s="290"/>
      <c r="I613" s="289"/>
      <c r="J613" s="289"/>
      <c r="K613" s="291"/>
      <c r="L613" s="291"/>
      <c r="M613" s="292"/>
      <c r="N613" s="293"/>
      <c r="O613" s="293"/>
      <c r="P613" s="294"/>
    </row>
    <row r="614" spans="2:16" s="187" customFormat="1" ht="19.5" thickBot="1" x14ac:dyDescent="0.25">
      <c r="B614" s="295" t="s">
        <v>2008</v>
      </c>
      <c r="C614" s="191" t="s">
        <v>2009</v>
      </c>
      <c r="D614" s="191"/>
      <c r="E614" s="192"/>
      <c r="F614" s="192"/>
      <c r="G614" s="192"/>
      <c r="H614" s="193"/>
      <c r="I614" s="192"/>
      <c r="J614" s="192"/>
      <c r="K614" s="194"/>
      <c r="L614" s="194"/>
      <c r="M614" s="195"/>
      <c r="N614" s="196"/>
      <c r="O614" s="196">
        <f>M617</f>
        <v>30</v>
      </c>
      <c r="P614" s="296" t="s">
        <v>74</v>
      </c>
    </row>
    <row r="615" spans="2:16" s="187" customFormat="1" x14ac:dyDescent="0.2">
      <c r="B615" s="288"/>
      <c r="C615" s="289"/>
      <c r="D615" s="289"/>
      <c r="E615" s="289"/>
      <c r="F615" s="289"/>
      <c r="G615" s="289"/>
      <c r="H615" s="290"/>
      <c r="I615" s="289"/>
      <c r="J615" s="289"/>
      <c r="K615" s="291"/>
      <c r="L615" s="291"/>
      <c r="M615" s="292"/>
      <c r="N615" s="293"/>
      <c r="O615" s="293"/>
      <c r="P615" s="294"/>
    </row>
    <row r="616" spans="2:16" x14ac:dyDescent="0.3">
      <c r="B616" s="280"/>
      <c r="C616" s="297" t="s">
        <v>1716</v>
      </c>
      <c r="D616" s="297"/>
      <c r="E616" s="297" t="s">
        <v>2</v>
      </c>
      <c r="F616" s="308"/>
      <c r="G616" s="297" t="s">
        <v>1742</v>
      </c>
      <c r="H616" s="328" t="s">
        <v>1741</v>
      </c>
      <c r="I616" s="329" t="s">
        <v>2010</v>
      </c>
      <c r="J616" s="297"/>
      <c r="K616" s="297"/>
      <c r="L616" s="297"/>
      <c r="M616" s="298" t="s">
        <v>3</v>
      </c>
      <c r="N616" s="299" t="s">
        <v>1717</v>
      </c>
      <c r="O616" s="293"/>
      <c r="P616" s="283"/>
    </row>
    <row r="617" spans="2:16" x14ac:dyDescent="0.3">
      <c r="B617" s="280"/>
      <c r="C617" s="300" t="s">
        <v>1718</v>
      </c>
      <c r="D617" s="300"/>
      <c r="E617" s="300" t="s">
        <v>2011</v>
      </c>
      <c r="F617" s="308"/>
      <c r="G617" s="302">
        <v>0.5</v>
      </c>
      <c r="H617" s="302">
        <v>19.55</v>
      </c>
      <c r="I617" s="302">
        <f>H617*G617</f>
        <v>9.7750000000000004</v>
      </c>
      <c r="J617" s="301"/>
      <c r="K617" s="300"/>
      <c r="L617" s="300"/>
      <c r="M617" s="302">
        <f>I621</f>
        <v>30</v>
      </c>
      <c r="N617" s="291" t="str">
        <f>P614</f>
        <v>m²</v>
      </c>
      <c r="O617" s="293"/>
      <c r="P617" s="283"/>
    </row>
    <row r="618" spans="2:16" x14ac:dyDescent="0.3">
      <c r="B618" s="280"/>
      <c r="C618" s="300"/>
      <c r="D618" s="300"/>
      <c r="E618" s="300" t="s">
        <v>2012</v>
      </c>
      <c r="F618" s="308"/>
      <c r="G618" s="302">
        <v>0.5</v>
      </c>
      <c r="H618" s="302">
        <v>15.8</v>
      </c>
      <c r="I618" s="302">
        <f>H618*G618</f>
        <v>7.9</v>
      </c>
      <c r="J618" s="301"/>
      <c r="K618" s="300"/>
      <c r="L618" s="300"/>
      <c r="M618" s="302"/>
      <c r="N618" s="291"/>
      <c r="O618" s="293"/>
      <c r="P618" s="283"/>
    </row>
    <row r="619" spans="2:16" ht="18.75" customHeight="1" x14ac:dyDescent="0.3">
      <c r="B619" s="280"/>
      <c r="C619" s="300" t="s">
        <v>1983</v>
      </c>
      <c r="D619" s="300"/>
      <c r="E619" s="300" t="s">
        <v>2013</v>
      </c>
      <c r="F619" s="308"/>
      <c r="G619" s="302">
        <v>0.5</v>
      </c>
      <c r="H619" s="302">
        <f>2.82+2.28</f>
        <v>5.0999999999999996</v>
      </c>
      <c r="I619" s="302">
        <f t="shared" ref="I619:I620" si="10">H619*G619</f>
        <v>2.5499999999999998</v>
      </c>
      <c r="J619" s="301"/>
      <c r="K619" s="300"/>
      <c r="L619" s="300"/>
      <c r="M619" s="302"/>
      <c r="N619" s="291"/>
      <c r="O619" s="293"/>
      <c r="P619" s="283"/>
    </row>
    <row r="620" spans="2:16" ht="18.75" customHeight="1" x14ac:dyDescent="0.3">
      <c r="B620" s="280"/>
      <c r="C620" s="300"/>
      <c r="D620" s="300"/>
      <c r="E620" s="300" t="s">
        <v>2014</v>
      </c>
      <c r="F620" s="308"/>
      <c r="G620" s="302">
        <v>0.5</v>
      </c>
      <c r="H620" s="302">
        <v>19.55</v>
      </c>
      <c r="I620" s="302">
        <f t="shared" si="10"/>
        <v>9.7750000000000004</v>
      </c>
      <c r="J620" s="301"/>
      <c r="K620" s="300"/>
      <c r="L620" s="300"/>
      <c r="M620" s="302"/>
      <c r="N620" s="291"/>
      <c r="O620" s="293"/>
      <c r="P620" s="283"/>
    </row>
    <row r="621" spans="2:16" x14ac:dyDescent="0.3">
      <c r="B621" s="280"/>
      <c r="C621" s="300"/>
      <c r="D621" s="300"/>
      <c r="E621" s="308"/>
      <c r="F621" s="308"/>
      <c r="G621" s="308"/>
      <c r="H621" s="327" t="s">
        <v>2015</v>
      </c>
      <c r="I621" s="302">
        <f>SUM(I617:I620)</f>
        <v>30</v>
      </c>
      <c r="J621" s="301"/>
      <c r="K621" s="300"/>
      <c r="L621" s="300"/>
      <c r="M621" s="302"/>
      <c r="N621" s="291"/>
      <c r="O621" s="293"/>
      <c r="P621" s="283"/>
    </row>
    <row r="622" spans="2:16" ht="19.5" thickBot="1" x14ac:dyDescent="0.35">
      <c r="B622" s="280"/>
      <c r="C622" s="300"/>
      <c r="D622" s="300"/>
      <c r="E622" s="312"/>
      <c r="F622" s="308"/>
      <c r="G622" s="308"/>
      <c r="H622" s="327"/>
      <c r="I622" s="302"/>
      <c r="J622" s="301"/>
      <c r="K622" s="300"/>
      <c r="L622" s="300"/>
      <c r="M622" s="302"/>
      <c r="N622" s="291"/>
      <c r="O622" s="293"/>
      <c r="P622" s="283"/>
    </row>
    <row r="623" spans="2:16" s="187" customFormat="1" ht="19.5" thickBot="1" x14ac:dyDescent="0.25">
      <c r="B623" s="286" t="s">
        <v>2016</v>
      </c>
      <c r="C623" s="188" t="s">
        <v>274</v>
      </c>
      <c r="D623" s="188"/>
      <c r="E623" s="189"/>
      <c r="F623" s="189"/>
      <c r="G623" s="189"/>
      <c r="H623" s="189"/>
      <c r="I623" s="189"/>
      <c r="J623" s="189"/>
      <c r="K623" s="189"/>
      <c r="L623" s="189"/>
      <c r="M623" s="190"/>
      <c r="N623" s="189"/>
      <c r="O623" s="189"/>
      <c r="P623" s="287"/>
    </row>
    <row r="624" spans="2:16" s="187" customFormat="1" ht="19.5" thickBot="1" x14ac:dyDescent="0.25">
      <c r="B624" s="288"/>
      <c r="C624" s="289"/>
      <c r="D624" s="289"/>
      <c r="E624" s="289"/>
      <c r="F624" s="289"/>
      <c r="G624" s="289"/>
      <c r="H624" s="290"/>
      <c r="I624" s="289"/>
      <c r="J624" s="289"/>
      <c r="K624" s="291"/>
      <c r="L624" s="291"/>
      <c r="M624" s="292"/>
      <c r="N624" s="293"/>
      <c r="O624" s="293"/>
      <c r="P624" s="294"/>
    </row>
    <row r="625" spans="2:16" s="187" customFormat="1" ht="19.5" thickBot="1" x14ac:dyDescent="0.25">
      <c r="B625" s="295" t="s">
        <v>2017</v>
      </c>
      <c r="C625" s="191" t="s">
        <v>2018</v>
      </c>
      <c r="D625" s="191"/>
      <c r="E625" s="192"/>
      <c r="F625" s="192"/>
      <c r="G625" s="192"/>
      <c r="H625" s="193"/>
      <c r="I625" s="192"/>
      <c r="J625" s="192"/>
      <c r="K625" s="194"/>
      <c r="L625" s="194"/>
      <c r="M625" s="195"/>
      <c r="N625" s="196"/>
      <c r="O625" s="196">
        <f>M628</f>
        <v>272.26</v>
      </c>
      <c r="P625" s="296" t="s">
        <v>74</v>
      </c>
    </row>
    <row r="626" spans="2:16" s="187" customFormat="1" x14ac:dyDescent="0.2">
      <c r="B626" s="288"/>
      <c r="C626" s="289"/>
      <c r="D626" s="289"/>
      <c r="E626" s="289"/>
      <c r="F626" s="289"/>
      <c r="G626" s="289"/>
      <c r="H626" s="290"/>
      <c r="I626" s="289"/>
      <c r="J626" s="289"/>
      <c r="K626" s="291"/>
      <c r="L626" s="291"/>
      <c r="M626" s="292"/>
      <c r="N626" s="293"/>
      <c r="O626" s="293"/>
      <c r="P626" s="294"/>
    </row>
    <row r="627" spans="2:16" x14ac:dyDescent="0.3">
      <c r="B627" s="280"/>
      <c r="C627" s="297" t="s">
        <v>1716</v>
      </c>
      <c r="D627" s="297"/>
      <c r="E627" s="451" t="s">
        <v>1981</v>
      </c>
      <c r="F627" s="451"/>
      <c r="G627" s="451"/>
      <c r="H627" s="451"/>
      <c r="I627" s="451"/>
      <c r="J627" s="297"/>
      <c r="K627" s="297"/>
      <c r="L627" s="297"/>
      <c r="M627" s="298" t="s">
        <v>3</v>
      </c>
      <c r="N627" s="299" t="s">
        <v>1717</v>
      </c>
      <c r="O627" s="293"/>
      <c r="P627" s="283"/>
    </row>
    <row r="628" spans="2:16" x14ac:dyDescent="0.3">
      <c r="B628" s="280"/>
      <c r="C628" s="300" t="s">
        <v>1718</v>
      </c>
      <c r="D628" s="300"/>
      <c r="E628" s="297" t="s">
        <v>2</v>
      </c>
      <c r="F628" s="308"/>
      <c r="G628" s="308"/>
      <c r="H628" s="308"/>
      <c r="I628" s="297" t="s">
        <v>1807</v>
      </c>
      <c r="J628" s="301"/>
      <c r="K628" s="300"/>
      <c r="L628" s="300"/>
      <c r="M628" s="302">
        <f>I656</f>
        <v>272.26</v>
      </c>
      <c r="N628" s="291" t="str">
        <f>P625</f>
        <v>m²</v>
      </c>
      <c r="O628" s="293"/>
      <c r="P628" s="283"/>
    </row>
    <row r="629" spans="2:16" x14ac:dyDescent="0.3">
      <c r="B629" s="280"/>
      <c r="C629" s="300"/>
      <c r="D629" s="300"/>
      <c r="E629" s="300" t="s">
        <v>1982</v>
      </c>
      <c r="F629" s="308"/>
      <c r="G629" s="308"/>
      <c r="H629" s="321"/>
      <c r="I629" s="326">
        <v>34.08</v>
      </c>
      <c r="J629" s="301"/>
      <c r="K629" s="300"/>
      <c r="L629" s="300"/>
      <c r="M629" s="302"/>
      <c r="N629" s="291"/>
      <c r="O629" s="293"/>
      <c r="P629" s="283"/>
    </row>
    <row r="630" spans="2:16" x14ac:dyDescent="0.3">
      <c r="B630" s="280"/>
      <c r="C630" s="300" t="s">
        <v>1983</v>
      </c>
      <c r="D630" s="300"/>
      <c r="E630" s="300" t="s">
        <v>1984</v>
      </c>
      <c r="F630" s="308"/>
      <c r="G630" s="308"/>
      <c r="H630" s="321"/>
      <c r="I630" s="302">
        <v>34.25</v>
      </c>
      <c r="J630" s="301"/>
      <c r="K630" s="300"/>
      <c r="L630" s="300"/>
      <c r="M630" s="302"/>
      <c r="N630" s="291"/>
      <c r="O630" s="293"/>
      <c r="P630" s="283"/>
    </row>
    <row r="631" spans="2:16" x14ac:dyDescent="0.3">
      <c r="B631" s="280"/>
      <c r="C631" s="300"/>
      <c r="D631" s="300"/>
      <c r="E631" s="300" t="s">
        <v>1985</v>
      </c>
      <c r="F631" s="308"/>
      <c r="G631" s="308"/>
      <c r="H631" s="321"/>
      <c r="I631" s="302">
        <v>34.07</v>
      </c>
      <c r="J631" s="301"/>
      <c r="K631" s="300"/>
      <c r="L631" s="300"/>
      <c r="M631" s="302"/>
      <c r="N631" s="291"/>
      <c r="O631" s="293"/>
      <c r="P631" s="283"/>
    </row>
    <row r="632" spans="2:16" x14ac:dyDescent="0.3">
      <c r="B632" s="280"/>
      <c r="C632" s="300"/>
      <c r="D632" s="300"/>
      <c r="E632" s="300" t="s">
        <v>1986</v>
      </c>
      <c r="F632" s="308"/>
      <c r="G632" s="308"/>
      <c r="H632" s="321"/>
      <c r="I632" s="302">
        <v>34.15</v>
      </c>
      <c r="J632" s="301"/>
      <c r="K632" s="300"/>
      <c r="L632" s="300"/>
      <c r="M632" s="302"/>
      <c r="N632" s="291"/>
      <c r="O632" s="293"/>
      <c r="P632" s="283"/>
    </row>
    <row r="633" spans="2:16" x14ac:dyDescent="0.3">
      <c r="B633" s="280"/>
      <c r="C633" s="300"/>
      <c r="D633" s="300"/>
      <c r="E633" s="300" t="s">
        <v>1987</v>
      </c>
      <c r="F633" s="308"/>
      <c r="G633" s="308"/>
      <c r="H633" s="321"/>
      <c r="I633" s="302">
        <v>4.26</v>
      </c>
      <c r="J633" s="301"/>
      <c r="K633" s="300"/>
      <c r="L633" s="300"/>
      <c r="M633" s="302"/>
      <c r="N633" s="291"/>
      <c r="O633" s="293"/>
      <c r="P633" s="283"/>
    </row>
    <row r="634" spans="2:16" x14ac:dyDescent="0.3">
      <c r="B634" s="280"/>
      <c r="C634" s="300"/>
      <c r="D634" s="300"/>
      <c r="E634" s="300" t="s">
        <v>1988</v>
      </c>
      <c r="F634" s="308"/>
      <c r="G634" s="308"/>
      <c r="H634" s="321"/>
      <c r="I634" s="302">
        <v>4.26</v>
      </c>
      <c r="J634" s="301"/>
      <c r="K634" s="300"/>
      <c r="L634" s="300"/>
      <c r="M634" s="302"/>
      <c r="N634" s="291"/>
      <c r="O634" s="293"/>
      <c r="P634" s="283"/>
    </row>
    <row r="635" spans="2:16" x14ac:dyDescent="0.3">
      <c r="B635" s="280"/>
      <c r="C635" s="300"/>
      <c r="D635" s="300"/>
      <c r="E635" s="300" t="s">
        <v>1989</v>
      </c>
      <c r="F635" s="308"/>
      <c r="G635" s="308"/>
      <c r="H635" s="321"/>
      <c r="I635" s="302">
        <v>4.26</v>
      </c>
      <c r="J635" s="301"/>
      <c r="K635" s="300"/>
      <c r="L635" s="300"/>
      <c r="M635" s="302"/>
      <c r="N635" s="291"/>
      <c r="O635" s="293"/>
      <c r="P635" s="283"/>
    </row>
    <row r="636" spans="2:16" x14ac:dyDescent="0.3">
      <c r="B636" s="280"/>
      <c r="C636" s="300"/>
      <c r="D636" s="300"/>
      <c r="E636" s="300" t="s">
        <v>1990</v>
      </c>
      <c r="F636" s="308"/>
      <c r="G636" s="308"/>
      <c r="H636" s="321"/>
      <c r="I636" s="302">
        <v>4.26</v>
      </c>
      <c r="J636" s="301"/>
      <c r="K636" s="300"/>
      <c r="L636" s="300"/>
      <c r="M636" s="302"/>
      <c r="N636" s="291"/>
      <c r="O636" s="293"/>
      <c r="P636" s="283"/>
    </row>
    <row r="637" spans="2:16" x14ac:dyDescent="0.3">
      <c r="B637" s="280"/>
      <c r="C637" s="300"/>
      <c r="D637" s="300"/>
      <c r="E637" s="300" t="s">
        <v>1991</v>
      </c>
      <c r="F637" s="308"/>
      <c r="G637" s="308"/>
      <c r="H637" s="321"/>
      <c r="I637" s="302">
        <v>40.590000000000003</v>
      </c>
      <c r="J637" s="301"/>
      <c r="K637" s="300"/>
      <c r="L637" s="300"/>
      <c r="M637" s="302"/>
      <c r="N637" s="291"/>
      <c r="O637" s="293"/>
      <c r="P637" s="283"/>
    </row>
    <row r="638" spans="2:16" x14ac:dyDescent="0.3">
      <c r="B638" s="280"/>
      <c r="C638" s="300"/>
      <c r="D638" s="300"/>
      <c r="E638" s="300" t="s">
        <v>1992</v>
      </c>
      <c r="F638" s="308"/>
      <c r="G638" s="308"/>
      <c r="H638" s="321"/>
      <c r="I638" s="302">
        <v>6.99</v>
      </c>
      <c r="J638" s="301"/>
      <c r="K638" s="300"/>
      <c r="L638" s="300"/>
      <c r="M638" s="302"/>
      <c r="N638" s="291"/>
      <c r="O638" s="293"/>
      <c r="P638" s="283"/>
    </row>
    <row r="639" spans="2:16" x14ac:dyDescent="0.3">
      <c r="B639" s="280"/>
      <c r="C639" s="300"/>
      <c r="D639" s="300"/>
      <c r="E639" s="300" t="s">
        <v>1993</v>
      </c>
      <c r="F639" s="308"/>
      <c r="G639" s="308"/>
      <c r="H639" s="321"/>
      <c r="I639" s="302">
        <v>6.74</v>
      </c>
      <c r="J639" s="301"/>
      <c r="K639" s="300"/>
      <c r="L639" s="300"/>
      <c r="M639" s="302"/>
      <c r="N639" s="291"/>
      <c r="O639" s="293"/>
      <c r="P639" s="283"/>
    </row>
    <row r="640" spans="2:16" x14ac:dyDescent="0.3">
      <c r="B640" s="280"/>
      <c r="C640" s="300"/>
      <c r="D640" s="300"/>
      <c r="E640" s="300" t="s">
        <v>1994</v>
      </c>
      <c r="F640" s="308"/>
      <c r="G640" s="308"/>
      <c r="H640" s="321"/>
      <c r="I640" s="302">
        <v>5.49</v>
      </c>
      <c r="J640" s="301"/>
      <c r="K640" s="300"/>
      <c r="L640" s="300"/>
      <c r="M640" s="302"/>
      <c r="N640" s="291"/>
      <c r="O640" s="293"/>
      <c r="P640" s="283"/>
    </row>
    <row r="641" spans="2:16" x14ac:dyDescent="0.3">
      <c r="B641" s="280"/>
      <c r="C641" s="300"/>
      <c r="D641" s="300"/>
      <c r="E641" s="300" t="s">
        <v>1995</v>
      </c>
      <c r="F641" s="308"/>
      <c r="G641" s="308"/>
      <c r="H641" s="321"/>
      <c r="I641" s="302">
        <v>20.14</v>
      </c>
      <c r="J641" s="301"/>
      <c r="K641" s="300"/>
      <c r="L641" s="300"/>
      <c r="M641" s="302"/>
      <c r="N641" s="291"/>
      <c r="O641" s="293"/>
      <c r="P641" s="283"/>
    </row>
    <row r="642" spans="2:16" x14ac:dyDescent="0.3">
      <c r="B642" s="280"/>
      <c r="C642" s="300"/>
      <c r="D642" s="300"/>
      <c r="E642" s="300" t="s">
        <v>1996</v>
      </c>
      <c r="F642" s="308"/>
      <c r="G642" s="308"/>
      <c r="H642" s="321"/>
      <c r="I642" s="302">
        <v>20.82</v>
      </c>
      <c r="J642" s="301"/>
      <c r="K642" s="300"/>
      <c r="L642" s="300"/>
      <c r="M642" s="302"/>
      <c r="N642" s="291"/>
      <c r="O642" s="293"/>
      <c r="P642" s="283"/>
    </row>
    <row r="643" spans="2:16" x14ac:dyDescent="0.3">
      <c r="B643" s="280"/>
      <c r="C643" s="300"/>
      <c r="D643" s="300"/>
      <c r="E643" s="300" t="s">
        <v>1997</v>
      </c>
      <c r="F643" s="308"/>
      <c r="G643" s="308"/>
      <c r="H643" s="321"/>
      <c r="I643" s="302">
        <v>15.95</v>
      </c>
      <c r="J643" s="301"/>
      <c r="K643" s="300"/>
      <c r="L643" s="300"/>
      <c r="M643" s="302"/>
      <c r="N643" s="291"/>
      <c r="O643" s="293"/>
      <c r="P643" s="283"/>
    </row>
    <row r="644" spans="2:16" x14ac:dyDescent="0.3">
      <c r="B644" s="280"/>
      <c r="C644" s="300"/>
      <c r="D644" s="300"/>
      <c r="E644" s="300"/>
      <c r="F644" s="308"/>
      <c r="G644" s="308"/>
      <c r="H644" s="327" t="s">
        <v>1998</v>
      </c>
      <c r="I644" s="298">
        <f>SUM(I629:I643)</f>
        <v>270.31</v>
      </c>
      <c r="J644" s="301"/>
      <c r="K644" s="300"/>
      <c r="L644" s="300"/>
      <c r="M644" s="302"/>
      <c r="N644" s="291"/>
      <c r="O644" s="293"/>
      <c r="P644" s="283"/>
    </row>
    <row r="645" spans="2:16" x14ac:dyDescent="0.3">
      <c r="B645" s="280"/>
      <c r="C645" s="300"/>
      <c r="D645" s="300"/>
      <c r="E645" s="300"/>
      <c r="F645" s="321"/>
      <c r="G645" s="302"/>
      <c r="H645" s="300"/>
      <c r="I645" s="301"/>
      <c r="J645" s="301"/>
      <c r="K645" s="300"/>
      <c r="L645" s="300"/>
      <c r="M645" s="302"/>
      <c r="N645" s="291"/>
      <c r="O645" s="293"/>
      <c r="P645" s="283"/>
    </row>
    <row r="646" spans="2:16" x14ac:dyDescent="0.3">
      <c r="B646" s="280"/>
      <c r="C646" s="300"/>
      <c r="D646" s="300"/>
      <c r="E646" s="450" t="s">
        <v>2002</v>
      </c>
      <c r="F646" s="450"/>
      <c r="G646" s="450"/>
      <c r="H646" s="450"/>
      <c r="I646" s="450"/>
      <c r="J646" s="312"/>
      <c r="K646" s="300"/>
      <c r="L646" s="300"/>
      <c r="M646" s="302"/>
      <c r="N646" s="291"/>
      <c r="O646" s="293"/>
      <c r="P646" s="283"/>
    </row>
    <row r="647" spans="2:16" x14ac:dyDescent="0.3">
      <c r="B647" s="280"/>
      <c r="C647" s="300"/>
      <c r="D647" s="300"/>
      <c r="E647" s="297" t="s">
        <v>2</v>
      </c>
      <c r="F647" s="298" t="s">
        <v>1806</v>
      </c>
      <c r="G647" s="298" t="s">
        <v>1741</v>
      </c>
      <c r="H647" s="297" t="s">
        <v>1555</v>
      </c>
      <c r="I647" s="318" t="s">
        <v>1807</v>
      </c>
      <c r="J647" s="301"/>
      <c r="K647" s="300"/>
      <c r="L647" s="300"/>
      <c r="M647" s="302"/>
      <c r="N647" s="291"/>
      <c r="O647" s="293"/>
      <c r="P647" s="283"/>
    </row>
    <row r="648" spans="2:16" x14ac:dyDescent="0.3">
      <c r="B648" s="280"/>
      <c r="C648" s="300"/>
      <c r="D648" s="300"/>
      <c r="E648" s="300" t="s">
        <v>1933</v>
      </c>
      <c r="F648" s="302">
        <v>0.15</v>
      </c>
      <c r="G648" s="302">
        <v>0.8</v>
      </c>
      <c r="H648" s="300">
        <v>1</v>
      </c>
      <c r="I648" s="301">
        <f>F648*G648*H648</f>
        <v>0.12</v>
      </c>
      <c r="J648" s="301"/>
      <c r="K648" s="300"/>
      <c r="L648" s="300"/>
      <c r="M648" s="302"/>
      <c r="N648" s="291"/>
      <c r="O648" s="293"/>
      <c r="P648" s="283"/>
    </row>
    <row r="649" spans="2:16" x14ac:dyDescent="0.3">
      <c r="B649" s="280"/>
      <c r="C649" s="300"/>
      <c r="D649" s="300"/>
      <c r="E649" s="300" t="s">
        <v>1934</v>
      </c>
      <c r="F649" s="302">
        <v>0.15</v>
      </c>
      <c r="G649" s="302">
        <v>0.9</v>
      </c>
      <c r="H649" s="300">
        <v>4</v>
      </c>
      <c r="I649" s="301">
        <f t="shared" ref="I649:I652" si="11">F649*G649*H649</f>
        <v>0.54</v>
      </c>
      <c r="J649" s="301"/>
      <c r="K649" s="300"/>
      <c r="L649" s="300"/>
      <c r="M649" s="302"/>
      <c r="N649" s="291"/>
      <c r="O649" s="293"/>
      <c r="P649" s="283"/>
    </row>
    <row r="650" spans="2:16" x14ac:dyDescent="0.3">
      <c r="B650" s="280"/>
      <c r="C650" s="300"/>
      <c r="D650" s="300"/>
      <c r="E650" s="300" t="s">
        <v>1935</v>
      </c>
      <c r="F650" s="302">
        <v>0.15</v>
      </c>
      <c r="G650" s="302">
        <v>1</v>
      </c>
      <c r="H650" s="300">
        <v>2</v>
      </c>
      <c r="I650" s="301">
        <f t="shared" si="11"/>
        <v>0.3</v>
      </c>
      <c r="J650" s="301"/>
      <c r="K650" s="300"/>
      <c r="L650" s="300"/>
      <c r="M650" s="302"/>
      <c r="N650" s="291"/>
      <c r="O650" s="293"/>
      <c r="P650" s="283"/>
    </row>
    <row r="651" spans="2:16" x14ac:dyDescent="0.3">
      <c r="B651" s="280"/>
      <c r="C651" s="300"/>
      <c r="D651" s="300"/>
      <c r="E651" s="300" t="s">
        <v>1936</v>
      </c>
      <c r="F651" s="302">
        <v>0.15</v>
      </c>
      <c r="G651" s="302">
        <v>1.2</v>
      </c>
      <c r="H651" s="300">
        <v>4</v>
      </c>
      <c r="I651" s="301">
        <f t="shared" si="11"/>
        <v>0.72</v>
      </c>
      <c r="J651" s="301"/>
      <c r="K651" s="300"/>
      <c r="L651" s="300"/>
      <c r="M651" s="302"/>
      <c r="N651" s="291"/>
      <c r="O651" s="293"/>
      <c r="P651" s="283"/>
    </row>
    <row r="652" spans="2:16" x14ac:dyDescent="0.3">
      <c r="B652" s="280"/>
      <c r="C652" s="300"/>
      <c r="D652" s="300"/>
      <c r="E652" s="300" t="s">
        <v>1937</v>
      </c>
      <c r="F652" s="302">
        <v>0.15</v>
      </c>
      <c r="G652" s="302">
        <v>1.8</v>
      </c>
      <c r="H652" s="300">
        <v>1</v>
      </c>
      <c r="I652" s="301">
        <f t="shared" si="11"/>
        <v>0.27</v>
      </c>
      <c r="J652" s="301"/>
      <c r="K652" s="300"/>
      <c r="L652" s="300"/>
      <c r="M652" s="302"/>
      <c r="N652" s="291"/>
      <c r="O652" s="293"/>
      <c r="P652" s="283"/>
    </row>
    <row r="653" spans="2:16" x14ac:dyDescent="0.3">
      <c r="B653" s="280"/>
      <c r="C653" s="300"/>
      <c r="D653" s="300"/>
      <c r="E653" s="300"/>
      <c r="F653" s="321"/>
      <c r="G653" s="302"/>
      <c r="H653" s="308" t="s">
        <v>2003</v>
      </c>
      <c r="I653" s="318">
        <f>SUM(I648:I652)</f>
        <v>1.95</v>
      </c>
      <c r="J653" s="301"/>
      <c r="K653" s="300"/>
      <c r="L653" s="300"/>
      <c r="M653" s="302"/>
      <c r="N653" s="291"/>
      <c r="O653" s="293"/>
      <c r="P653" s="283"/>
    </row>
    <row r="654" spans="2:16" x14ac:dyDescent="0.3">
      <c r="B654" s="280"/>
      <c r="C654" s="300"/>
      <c r="D654" s="300"/>
      <c r="E654" s="300"/>
      <c r="F654" s="321"/>
      <c r="G654" s="302"/>
      <c r="H654" s="300"/>
      <c r="I654" s="301"/>
      <c r="J654" s="301"/>
      <c r="K654" s="300"/>
      <c r="L654" s="300"/>
      <c r="M654" s="302"/>
      <c r="N654" s="291"/>
      <c r="O654" s="293"/>
      <c r="P654" s="283"/>
    </row>
    <row r="655" spans="2:16" x14ac:dyDescent="0.3">
      <c r="B655" s="280"/>
      <c r="C655" s="300"/>
      <c r="D655" s="300"/>
      <c r="E655" s="300"/>
      <c r="F655" s="321"/>
      <c r="G655" s="302"/>
      <c r="H655" s="300"/>
      <c r="I655" s="301"/>
      <c r="J655" s="301"/>
      <c r="K655" s="300"/>
      <c r="L655" s="300"/>
      <c r="M655" s="302"/>
      <c r="N655" s="291"/>
      <c r="O655" s="293"/>
      <c r="P655" s="283"/>
    </row>
    <row r="656" spans="2:16" x14ac:dyDescent="0.3">
      <c r="B656" s="280"/>
      <c r="C656" s="300"/>
      <c r="D656" s="300"/>
      <c r="E656" s="300"/>
      <c r="F656" s="321"/>
      <c r="G656" s="302"/>
      <c r="H656" s="308" t="s">
        <v>2004</v>
      </c>
      <c r="I656" s="318">
        <f>I644+I653</f>
        <v>272.26</v>
      </c>
      <c r="J656" s="301"/>
      <c r="K656" s="300"/>
      <c r="L656" s="300"/>
      <c r="M656" s="302"/>
      <c r="N656" s="291"/>
      <c r="O656" s="293"/>
      <c r="P656" s="283"/>
    </row>
    <row r="657" spans="2:16" ht="19.5" thickBot="1" x14ac:dyDescent="0.35">
      <c r="B657" s="280"/>
      <c r="C657" s="300"/>
      <c r="D657" s="300"/>
      <c r="E657" s="300"/>
      <c r="F657" s="321"/>
      <c r="G657" s="302"/>
      <c r="H657" s="300"/>
      <c r="I657" s="301"/>
      <c r="J657" s="301"/>
      <c r="K657" s="300"/>
      <c r="L657" s="300"/>
      <c r="M657" s="302"/>
      <c r="N657" s="291"/>
      <c r="O657" s="293"/>
      <c r="P657" s="283"/>
    </row>
    <row r="658" spans="2:16" s="187" customFormat="1" ht="19.5" thickBot="1" x14ac:dyDescent="0.25">
      <c r="B658" s="286" t="s">
        <v>2019</v>
      </c>
      <c r="C658" s="188" t="s">
        <v>279</v>
      </c>
      <c r="D658" s="188"/>
      <c r="E658" s="189"/>
      <c r="F658" s="189"/>
      <c r="G658" s="189"/>
      <c r="H658" s="189"/>
      <c r="I658" s="189"/>
      <c r="J658" s="189"/>
      <c r="K658" s="189"/>
      <c r="L658" s="189"/>
      <c r="M658" s="190"/>
      <c r="N658" s="189"/>
      <c r="O658" s="189"/>
      <c r="P658" s="287"/>
    </row>
    <row r="659" spans="2:16" s="187" customFormat="1" ht="19.5" thickBot="1" x14ac:dyDescent="0.25">
      <c r="B659" s="288"/>
      <c r="C659" s="289"/>
      <c r="D659" s="289"/>
      <c r="E659" s="289"/>
      <c r="F659" s="289"/>
      <c r="G659" s="289"/>
      <c r="H659" s="290"/>
      <c r="I659" s="289"/>
      <c r="J659" s="289"/>
      <c r="K659" s="291"/>
      <c r="L659" s="291"/>
      <c r="M659" s="292"/>
      <c r="N659" s="293"/>
      <c r="O659" s="293"/>
      <c r="P659" s="294"/>
    </row>
    <row r="660" spans="2:16" s="187" customFormat="1" ht="19.5" thickBot="1" x14ac:dyDescent="0.25">
      <c r="B660" s="295" t="s">
        <v>2020</v>
      </c>
      <c r="C660" s="191" t="s">
        <v>2021</v>
      </c>
      <c r="D660" s="191"/>
      <c r="E660" s="192"/>
      <c r="F660" s="192"/>
      <c r="G660" s="192"/>
      <c r="H660" s="193"/>
      <c r="I660" s="192"/>
      <c r="J660" s="192"/>
      <c r="K660" s="194"/>
      <c r="L660" s="194"/>
      <c r="M660" s="195"/>
      <c r="N660" s="196"/>
      <c r="O660" s="196">
        <f>M663</f>
        <v>13</v>
      </c>
      <c r="P660" s="296" t="s">
        <v>1731</v>
      </c>
    </row>
    <row r="661" spans="2:16" s="187" customFormat="1" x14ac:dyDescent="0.2">
      <c r="B661" s="288"/>
      <c r="C661" s="289"/>
      <c r="D661" s="289"/>
      <c r="E661" s="289"/>
      <c r="F661" s="289"/>
      <c r="G661" s="289"/>
      <c r="H661" s="290"/>
      <c r="I661" s="289"/>
      <c r="J661" s="289"/>
      <c r="K661" s="291"/>
      <c r="L661" s="291"/>
      <c r="M661" s="292"/>
      <c r="N661" s="293"/>
      <c r="O661" s="293"/>
      <c r="P661" s="294"/>
    </row>
    <row r="662" spans="2:16" x14ac:dyDescent="0.3">
      <c r="B662" s="280"/>
      <c r="C662" s="297" t="s">
        <v>1716</v>
      </c>
      <c r="D662" s="300"/>
      <c r="E662" s="297" t="s">
        <v>2</v>
      </c>
      <c r="F662" s="298"/>
      <c r="G662" s="298" t="s">
        <v>1741</v>
      </c>
      <c r="H662" s="297" t="s">
        <v>1555</v>
      </c>
      <c r="I662" s="330" t="s">
        <v>2022</v>
      </c>
      <c r="J662" s="301"/>
      <c r="K662" s="300"/>
      <c r="L662" s="300"/>
      <c r="M662" s="298" t="s">
        <v>3</v>
      </c>
      <c r="N662" s="299" t="s">
        <v>1717</v>
      </c>
      <c r="O662" s="293"/>
      <c r="P662" s="283"/>
    </row>
    <row r="663" spans="2:16" x14ac:dyDescent="0.3">
      <c r="B663" s="280"/>
      <c r="C663" s="300" t="s">
        <v>1718</v>
      </c>
      <c r="D663" s="300"/>
      <c r="E663" s="300" t="s">
        <v>1933</v>
      </c>
      <c r="F663" s="302"/>
      <c r="G663" s="302">
        <v>0.8</v>
      </c>
      <c r="H663" s="300">
        <v>1</v>
      </c>
      <c r="I663" s="301">
        <f>G663*H663</f>
        <v>0.8</v>
      </c>
      <c r="J663" s="301"/>
      <c r="K663" s="300"/>
      <c r="L663" s="300"/>
      <c r="M663" s="302">
        <f>I668</f>
        <v>13</v>
      </c>
      <c r="N663" s="291" t="str">
        <f>P660</f>
        <v>m</v>
      </c>
      <c r="O663" s="293"/>
      <c r="P663" s="283"/>
    </row>
    <row r="664" spans="2:16" x14ac:dyDescent="0.3">
      <c r="B664" s="280"/>
      <c r="C664" s="300"/>
      <c r="D664" s="300"/>
      <c r="E664" s="300" t="s">
        <v>1934</v>
      </c>
      <c r="F664" s="302"/>
      <c r="G664" s="302">
        <v>0.9</v>
      </c>
      <c r="H664" s="300">
        <v>4</v>
      </c>
      <c r="I664" s="301">
        <f t="shared" ref="I664:I667" si="12">G664*H664</f>
        <v>3.6</v>
      </c>
      <c r="J664" s="301"/>
      <c r="K664" s="300"/>
      <c r="L664" s="300"/>
      <c r="M664" s="302"/>
      <c r="N664" s="291"/>
      <c r="O664" s="293"/>
      <c r="P664" s="283"/>
    </row>
    <row r="665" spans="2:16" x14ac:dyDescent="0.3">
      <c r="B665" s="280"/>
      <c r="C665" s="300" t="s">
        <v>1983</v>
      </c>
      <c r="D665" s="300"/>
      <c r="E665" s="300" t="s">
        <v>1935</v>
      </c>
      <c r="F665" s="302"/>
      <c r="G665" s="302">
        <v>1</v>
      </c>
      <c r="H665" s="300">
        <v>2</v>
      </c>
      <c r="I665" s="301">
        <f t="shared" si="12"/>
        <v>2</v>
      </c>
      <c r="J665" s="301"/>
      <c r="K665" s="300"/>
      <c r="L665" s="300"/>
      <c r="M665" s="302"/>
      <c r="N665" s="291"/>
      <c r="O665" s="293"/>
      <c r="P665" s="283"/>
    </row>
    <row r="666" spans="2:16" x14ac:dyDescent="0.3">
      <c r="B666" s="280"/>
      <c r="C666" s="300"/>
      <c r="D666" s="300"/>
      <c r="E666" s="300" t="s">
        <v>1936</v>
      </c>
      <c r="F666" s="302"/>
      <c r="G666" s="302">
        <v>1.2</v>
      </c>
      <c r="H666" s="300">
        <v>4</v>
      </c>
      <c r="I666" s="301">
        <f t="shared" si="12"/>
        <v>4.8</v>
      </c>
      <c r="J666" s="301"/>
      <c r="K666" s="300"/>
      <c r="L666" s="300"/>
      <c r="M666" s="302"/>
      <c r="N666" s="291"/>
      <c r="O666" s="293"/>
      <c r="P666" s="283"/>
    </row>
    <row r="667" spans="2:16" x14ac:dyDescent="0.3">
      <c r="B667" s="280"/>
      <c r="C667" s="300"/>
      <c r="D667" s="300"/>
      <c r="E667" s="300" t="s">
        <v>1937</v>
      </c>
      <c r="F667" s="302"/>
      <c r="G667" s="302">
        <v>1.8</v>
      </c>
      <c r="H667" s="300">
        <v>1</v>
      </c>
      <c r="I667" s="301">
        <f t="shared" si="12"/>
        <v>1.8</v>
      </c>
      <c r="J667" s="301"/>
      <c r="K667" s="300"/>
      <c r="L667" s="300"/>
      <c r="M667" s="302"/>
      <c r="N667" s="291"/>
      <c r="O667" s="293"/>
      <c r="P667" s="283"/>
    </row>
    <row r="668" spans="2:16" x14ac:dyDescent="0.3">
      <c r="B668" s="280"/>
      <c r="C668" s="300"/>
      <c r="D668" s="300"/>
      <c r="E668" s="300"/>
      <c r="F668" s="321"/>
      <c r="G668" s="302"/>
      <c r="H668" s="308" t="s">
        <v>2023</v>
      </c>
      <c r="I668" s="318">
        <f>SUM(I663:I667)</f>
        <v>13</v>
      </c>
      <c r="J668" s="301"/>
      <c r="K668" s="300"/>
      <c r="L668" s="300"/>
      <c r="M668" s="302"/>
      <c r="N668" s="291"/>
      <c r="O668" s="293"/>
      <c r="P668" s="283"/>
    </row>
    <row r="669" spans="2:16" ht="19.5" thickBot="1" x14ac:dyDescent="0.35">
      <c r="B669" s="280"/>
      <c r="C669" s="300"/>
      <c r="D669" s="300"/>
      <c r="E669" s="300"/>
      <c r="F669" s="321"/>
      <c r="G669" s="302"/>
      <c r="H669" s="300"/>
      <c r="I669" s="301"/>
      <c r="J669" s="301"/>
      <c r="K669" s="300"/>
      <c r="L669" s="300"/>
      <c r="M669" s="302"/>
      <c r="N669" s="291"/>
      <c r="O669" s="293"/>
      <c r="P669" s="283"/>
    </row>
    <row r="670" spans="2:16" s="187" customFormat="1" ht="19.5" thickBot="1" x14ac:dyDescent="0.25">
      <c r="B670" s="284">
        <v>9</v>
      </c>
      <c r="C670" s="184" t="s">
        <v>2024</v>
      </c>
      <c r="D670" s="184"/>
      <c r="E670" s="185"/>
      <c r="F670" s="185"/>
      <c r="G670" s="185"/>
      <c r="H670" s="184"/>
      <c r="I670" s="185"/>
      <c r="J670" s="185"/>
      <c r="K670" s="185"/>
      <c r="L670" s="185"/>
      <c r="M670" s="186"/>
      <c r="N670" s="185"/>
      <c r="O670" s="185"/>
      <c r="P670" s="285"/>
    </row>
    <row r="671" spans="2:16" ht="16.5" customHeight="1" thickBot="1" x14ac:dyDescent="0.35">
      <c r="B671" s="280"/>
      <c r="C671" s="281"/>
      <c r="D671" s="281"/>
      <c r="E671" s="281"/>
      <c r="F671" s="281"/>
      <c r="G671" s="281"/>
      <c r="H671" s="281"/>
      <c r="I671" s="281"/>
      <c r="J671" s="281"/>
      <c r="K671" s="281"/>
      <c r="L671" s="281"/>
      <c r="M671" s="282"/>
      <c r="N671" s="281"/>
      <c r="O671" s="281"/>
      <c r="P671" s="283"/>
    </row>
    <row r="672" spans="2:16" s="187" customFormat="1" ht="19.5" thickBot="1" x14ac:dyDescent="0.25">
      <c r="B672" s="286" t="s">
        <v>2025</v>
      </c>
      <c r="C672" s="188" t="s">
        <v>284</v>
      </c>
      <c r="D672" s="188"/>
      <c r="E672" s="189"/>
      <c r="F672" s="189"/>
      <c r="G672" s="189"/>
      <c r="H672" s="189"/>
      <c r="I672" s="189"/>
      <c r="J672" s="189"/>
      <c r="K672" s="189"/>
      <c r="L672" s="189"/>
      <c r="M672" s="190"/>
      <c r="N672" s="189"/>
      <c r="O672" s="189"/>
      <c r="P672" s="287"/>
    </row>
    <row r="673" spans="2:16" s="187" customFormat="1" ht="19.5" thickBot="1" x14ac:dyDescent="0.25">
      <c r="B673" s="288"/>
      <c r="C673" s="289"/>
      <c r="D673" s="289"/>
      <c r="E673" s="289"/>
      <c r="F673" s="289"/>
      <c r="G673" s="289"/>
      <c r="H673" s="290"/>
      <c r="I673" s="289"/>
      <c r="J673" s="289"/>
      <c r="K673" s="291"/>
      <c r="L673" s="291"/>
      <c r="M673" s="292"/>
      <c r="N673" s="293"/>
      <c r="O673" s="293"/>
      <c r="P673" s="294"/>
    </row>
    <row r="674" spans="2:16" s="187" customFormat="1" ht="19.5" thickBot="1" x14ac:dyDescent="0.25">
      <c r="B674" s="295" t="s">
        <v>2026</v>
      </c>
      <c r="C674" s="191" t="s">
        <v>287</v>
      </c>
      <c r="D674" s="191"/>
      <c r="E674" s="192"/>
      <c r="F674" s="192"/>
      <c r="G674" s="192"/>
      <c r="H674" s="193"/>
      <c r="I674" s="192"/>
      <c r="J674" s="192"/>
      <c r="K674" s="194"/>
      <c r="L674" s="194"/>
      <c r="M674" s="195"/>
      <c r="N674" s="196"/>
      <c r="O674" s="196">
        <f>SUM(M677:M677)</f>
        <v>805.77</v>
      </c>
      <c r="P674" s="296" t="s">
        <v>74</v>
      </c>
    </row>
    <row r="675" spans="2:16" s="187" customFormat="1" x14ac:dyDescent="0.2">
      <c r="B675" s="288"/>
      <c r="C675" s="289"/>
      <c r="D675" s="289"/>
      <c r="E675" s="289"/>
      <c r="F675" s="289"/>
      <c r="G675" s="289"/>
      <c r="H675" s="290"/>
      <c r="I675" s="289"/>
      <c r="J675" s="289"/>
      <c r="K675" s="291"/>
      <c r="L675" s="291"/>
      <c r="M675" s="292"/>
      <c r="N675" s="293"/>
      <c r="O675" s="293"/>
      <c r="P675" s="294"/>
    </row>
    <row r="676" spans="2:16" x14ac:dyDescent="0.3">
      <c r="B676" s="280"/>
      <c r="C676" s="297" t="s">
        <v>1716</v>
      </c>
      <c r="D676" s="297"/>
      <c r="E676" s="297" t="s">
        <v>2</v>
      </c>
      <c r="F676" s="297" t="s">
        <v>1</v>
      </c>
      <c r="G676" s="297" t="s">
        <v>1807</v>
      </c>
      <c r="H676" s="297" t="s">
        <v>2027</v>
      </c>
      <c r="I676" s="297" t="s">
        <v>2028</v>
      </c>
      <c r="J676" s="318"/>
      <c r="K676" s="297"/>
      <c r="L676" s="297"/>
      <c r="M676" s="298" t="s">
        <v>3</v>
      </c>
      <c r="N676" s="299" t="s">
        <v>1717</v>
      </c>
      <c r="O676" s="293"/>
      <c r="P676" s="283"/>
    </row>
    <row r="677" spans="2:16" x14ac:dyDescent="0.3">
      <c r="B677" s="280"/>
      <c r="C677" s="300" t="s">
        <v>1718</v>
      </c>
      <c r="D677" s="300"/>
      <c r="E677" s="300" t="s">
        <v>2029</v>
      </c>
      <c r="F677" s="326" t="str">
        <f>B429</f>
        <v>6.1.1</v>
      </c>
      <c r="G677" s="302">
        <f>O429</f>
        <v>402.88499999999999</v>
      </c>
      <c r="H677" s="300">
        <v>2</v>
      </c>
      <c r="I677" s="301">
        <f>G677*H677</f>
        <v>805.77</v>
      </c>
      <c r="J677" s="301"/>
      <c r="K677" s="300"/>
      <c r="L677" s="300" t="s">
        <v>1720</v>
      </c>
      <c r="M677" s="302">
        <f>I677</f>
        <v>805.77</v>
      </c>
      <c r="N677" s="291" t="str">
        <f>P674</f>
        <v>m²</v>
      </c>
      <c r="O677" s="293"/>
      <c r="P677" s="283"/>
    </row>
    <row r="678" spans="2:16" ht="19.5" thickBot="1" x14ac:dyDescent="0.35">
      <c r="B678" s="280"/>
      <c r="C678" s="300"/>
      <c r="D678" s="300"/>
      <c r="E678" s="300"/>
      <c r="F678" s="302"/>
      <c r="G678" s="302"/>
      <c r="H678" s="300"/>
      <c r="I678" s="301"/>
      <c r="J678" s="301"/>
      <c r="K678" s="300"/>
      <c r="L678" s="300"/>
      <c r="M678" s="302"/>
      <c r="N678" s="291"/>
      <c r="O678" s="293"/>
      <c r="P678" s="283"/>
    </row>
    <row r="679" spans="2:16" s="187" customFormat="1" ht="19.5" thickBot="1" x14ac:dyDescent="0.25">
      <c r="B679" s="295" t="s">
        <v>2030</v>
      </c>
      <c r="C679" s="191" t="s">
        <v>290</v>
      </c>
      <c r="D679" s="191"/>
      <c r="E679" s="192"/>
      <c r="F679" s="192"/>
      <c r="G679" s="192"/>
      <c r="H679" s="193"/>
      <c r="I679" s="192"/>
      <c r="J679" s="192"/>
      <c r="K679" s="194"/>
      <c r="L679" s="194"/>
      <c r="M679" s="195"/>
      <c r="N679" s="196"/>
      <c r="O679" s="196">
        <f>M682</f>
        <v>320.29120000000012</v>
      </c>
      <c r="P679" s="296" t="s">
        <v>74</v>
      </c>
    </row>
    <row r="680" spans="2:16" s="187" customFormat="1" x14ac:dyDescent="0.2">
      <c r="B680" s="288"/>
      <c r="C680" s="289"/>
      <c r="D680" s="289"/>
      <c r="E680" s="289"/>
      <c r="F680" s="289"/>
      <c r="G680" s="289"/>
      <c r="H680" s="290"/>
      <c r="I680" s="289"/>
      <c r="J680" s="289"/>
      <c r="K680" s="291"/>
      <c r="L680" s="291"/>
      <c r="M680" s="292"/>
      <c r="N680" s="293"/>
      <c r="O680" s="293"/>
      <c r="P680" s="294"/>
    </row>
    <row r="681" spans="2:16" x14ac:dyDescent="0.3">
      <c r="B681" s="280"/>
      <c r="C681" s="297" t="s">
        <v>1716</v>
      </c>
      <c r="D681" s="297"/>
      <c r="E681" s="297" t="s">
        <v>2</v>
      </c>
      <c r="F681" s="302"/>
      <c r="G681" s="297" t="s">
        <v>1729</v>
      </c>
      <c r="H681" s="297" t="s">
        <v>1757</v>
      </c>
      <c r="I681" s="297"/>
      <c r="J681" s="297" t="s">
        <v>1807</v>
      </c>
      <c r="K681" s="297"/>
      <c r="L681" s="297"/>
      <c r="M681" s="298" t="s">
        <v>3</v>
      </c>
      <c r="N681" s="299" t="s">
        <v>1717</v>
      </c>
      <c r="O681" s="293"/>
      <c r="P681" s="283"/>
    </row>
    <row r="682" spans="2:16" x14ac:dyDescent="0.3">
      <c r="B682" s="280"/>
      <c r="C682" s="300" t="s">
        <v>1718</v>
      </c>
      <c r="D682" s="300"/>
      <c r="E682" s="300" t="s">
        <v>1982</v>
      </c>
      <c r="F682" s="302"/>
      <c r="G682" s="302">
        <v>25.01</v>
      </c>
      <c r="H682" s="302">
        <v>1.2</v>
      </c>
      <c r="I682" s="301"/>
      <c r="J682" s="300">
        <f>G682*H682</f>
        <v>30.012</v>
      </c>
      <c r="K682" s="300"/>
      <c r="L682" s="300" t="s">
        <v>1720</v>
      </c>
      <c r="M682" s="302">
        <f>J716</f>
        <v>320.29120000000012</v>
      </c>
      <c r="N682" s="291" t="str">
        <f>P679</f>
        <v>m²</v>
      </c>
      <c r="O682" s="293"/>
      <c r="P682" s="283"/>
    </row>
    <row r="683" spans="2:16" x14ac:dyDescent="0.3">
      <c r="B683" s="280"/>
      <c r="C683" s="300" t="s">
        <v>1719</v>
      </c>
      <c r="D683" s="300"/>
      <c r="E683" s="300" t="s">
        <v>1984</v>
      </c>
      <c r="F683" s="302"/>
      <c r="G683" s="302">
        <v>25.09</v>
      </c>
      <c r="H683" s="302">
        <v>1.2</v>
      </c>
      <c r="I683" s="301"/>
      <c r="J683" s="300">
        <f>G683*H683</f>
        <v>30.107999999999997</v>
      </c>
      <c r="K683" s="300"/>
      <c r="L683" s="300"/>
      <c r="M683" s="302"/>
      <c r="N683" s="291"/>
      <c r="O683" s="293"/>
      <c r="P683" s="283"/>
    </row>
    <row r="684" spans="2:16" x14ac:dyDescent="0.3">
      <c r="B684" s="280"/>
      <c r="C684" s="300"/>
      <c r="D684" s="300"/>
      <c r="E684" s="300" t="s">
        <v>1985</v>
      </c>
      <c r="F684" s="302"/>
      <c r="G684" s="302">
        <v>25</v>
      </c>
      <c r="H684" s="301">
        <v>1.2</v>
      </c>
      <c r="I684" s="301"/>
      <c r="J684" s="300">
        <f t="shared" ref="J684:J695" si="13">G684*H684</f>
        <v>30</v>
      </c>
      <c r="K684" s="300"/>
      <c r="L684" s="300"/>
      <c r="M684" s="302"/>
      <c r="N684" s="291"/>
      <c r="O684" s="293"/>
      <c r="P684" s="283"/>
    </row>
    <row r="685" spans="2:16" x14ac:dyDescent="0.3">
      <c r="B685" s="280"/>
      <c r="C685" s="300" t="s">
        <v>1983</v>
      </c>
      <c r="D685" s="300"/>
      <c r="E685" s="300" t="s">
        <v>1986</v>
      </c>
      <c r="F685" s="302"/>
      <c r="G685" s="302">
        <v>25.08</v>
      </c>
      <c r="H685" s="301">
        <v>1.2</v>
      </c>
      <c r="I685" s="301"/>
      <c r="J685" s="300">
        <f t="shared" si="13"/>
        <v>30.095999999999997</v>
      </c>
      <c r="K685" s="300"/>
      <c r="L685" s="300"/>
      <c r="M685" s="302"/>
      <c r="N685" s="291"/>
      <c r="O685" s="293"/>
      <c r="P685" s="283"/>
    </row>
    <row r="686" spans="2:16" x14ac:dyDescent="0.3">
      <c r="B686" s="280"/>
      <c r="C686" s="300"/>
      <c r="D686" s="300"/>
      <c r="E686" s="300" t="s">
        <v>1987</v>
      </c>
      <c r="F686" s="302"/>
      <c r="G686" s="302">
        <v>9.31</v>
      </c>
      <c r="H686" s="301">
        <v>3</v>
      </c>
      <c r="I686" s="301"/>
      <c r="J686" s="300">
        <f t="shared" si="13"/>
        <v>27.93</v>
      </c>
      <c r="K686" s="300"/>
      <c r="L686" s="300"/>
      <c r="M686" s="302"/>
      <c r="N686" s="291"/>
      <c r="O686" s="293"/>
      <c r="P686" s="283"/>
    </row>
    <row r="687" spans="2:16" x14ac:dyDescent="0.3">
      <c r="B687" s="280"/>
      <c r="C687" s="300"/>
      <c r="D687" s="300"/>
      <c r="E687" s="300" t="s">
        <v>1988</v>
      </c>
      <c r="F687" s="302"/>
      <c r="G687" s="302">
        <v>9.3000000000000007</v>
      </c>
      <c r="H687" s="301">
        <v>3</v>
      </c>
      <c r="I687" s="301"/>
      <c r="J687" s="300">
        <f t="shared" si="13"/>
        <v>27.900000000000002</v>
      </c>
      <c r="K687" s="300"/>
      <c r="L687" s="300"/>
      <c r="M687" s="302"/>
      <c r="N687" s="291"/>
      <c r="O687" s="293"/>
      <c r="P687" s="283"/>
    </row>
    <row r="688" spans="2:16" x14ac:dyDescent="0.3">
      <c r="B688" s="280"/>
      <c r="C688" s="300"/>
      <c r="D688" s="300"/>
      <c r="E688" s="300" t="s">
        <v>1989</v>
      </c>
      <c r="F688" s="302"/>
      <c r="G688" s="302">
        <v>9.3000000000000007</v>
      </c>
      <c r="H688" s="301">
        <v>3</v>
      </c>
      <c r="I688" s="301"/>
      <c r="J688" s="300">
        <f t="shared" si="13"/>
        <v>27.900000000000002</v>
      </c>
      <c r="K688" s="300"/>
      <c r="L688" s="300"/>
      <c r="M688" s="302"/>
      <c r="N688" s="291"/>
      <c r="O688" s="293"/>
      <c r="P688" s="283"/>
    </row>
    <row r="689" spans="2:16" x14ac:dyDescent="0.3">
      <c r="B689" s="280"/>
      <c r="C689" s="300"/>
      <c r="D689" s="300"/>
      <c r="E689" s="300" t="s">
        <v>1990</v>
      </c>
      <c r="F689" s="302"/>
      <c r="G689" s="302">
        <v>9.2899999999999991</v>
      </c>
      <c r="H689" s="301">
        <v>3</v>
      </c>
      <c r="I689" s="301"/>
      <c r="J689" s="300">
        <f t="shared" si="13"/>
        <v>27.869999999999997</v>
      </c>
      <c r="K689" s="300"/>
      <c r="L689" s="300"/>
      <c r="M689" s="302"/>
      <c r="N689" s="291"/>
      <c r="O689" s="293"/>
      <c r="P689" s="283"/>
    </row>
    <row r="690" spans="2:16" x14ac:dyDescent="0.3">
      <c r="B690" s="280"/>
      <c r="C690" s="300"/>
      <c r="D690" s="300"/>
      <c r="E690" s="300" t="s">
        <v>1991</v>
      </c>
      <c r="F690" s="302"/>
      <c r="G690" s="302">
        <f>12.616+2.49+16.25</f>
        <v>31.356000000000002</v>
      </c>
      <c r="H690" s="301">
        <v>1.2</v>
      </c>
      <c r="I690" s="301"/>
      <c r="J690" s="300">
        <f t="shared" si="13"/>
        <v>37.627200000000002</v>
      </c>
      <c r="K690" s="300"/>
      <c r="L690" s="300"/>
      <c r="M690" s="302"/>
      <c r="N690" s="291"/>
      <c r="O690" s="293"/>
      <c r="P690" s="283"/>
    </row>
    <row r="691" spans="2:16" x14ac:dyDescent="0.3">
      <c r="B691" s="280"/>
      <c r="C691" s="300"/>
      <c r="D691" s="300"/>
      <c r="E691" s="300" t="s">
        <v>1992</v>
      </c>
      <c r="F691" s="302"/>
      <c r="G691" s="302">
        <v>6.99</v>
      </c>
      <c r="H691" s="301">
        <v>3</v>
      </c>
      <c r="I691" s="301"/>
      <c r="J691" s="300">
        <f t="shared" si="13"/>
        <v>20.97</v>
      </c>
      <c r="K691" s="300"/>
      <c r="L691" s="300"/>
      <c r="M691" s="302"/>
      <c r="N691" s="291"/>
      <c r="O691" s="293"/>
      <c r="P691" s="283"/>
    </row>
    <row r="692" spans="2:16" x14ac:dyDescent="0.3">
      <c r="B692" s="280"/>
      <c r="C692" s="300"/>
      <c r="D692" s="300"/>
      <c r="E692" s="300" t="s">
        <v>1993</v>
      </c>
      <c r="F692" s="302"/>
      <c r="G692" s="302">
        <v>6.74</v>
      </c>
      <c r="H692" s="301">
        <v>3</v>
      </c>
      <c r="I692" s="301"/>
      <c r="J692" s="300">
        <f t="shared" si="13"/>
        <v>20.22</v>
      </c>
      <c r="K692" s="300"/>
      <c r="L692" s="300"/>
      <c r="M692" s="302"/>
      <c r="N692" s="291"/>
      <c r="O692" s="293"/>
      <c r="P692" s="283"/>
    </row>
    <row r="693" spans="2:16" x14ac:dyDescent="0.3">
      <c r="B693" s="280"/>
      <c r="C693" s="300"/>
      <c r="D693" s="300"/>
      <c r="E693" s="300" t="s">
        <v>1994</v>
      </c>
      <c r="F693" s="302"/>
      <c r="G693" s="302">
        <v>5.49</v>
      </c>
      <c r="H693" s="301">
        <v>1.2</v>
      </c>
      <c r="I693" s="301"/>
      <c r="J693" s="300">
        <f t="shared" si="13"/>
        <v>6.5880000000000001</v>
      </c>
      <c r="K693" s="300"/>
      <c r="L693" s="300"/>
      <c r="M693" s="302"/>
      <c r="N693" s="291"/>
      <c r="O693" s="293"/>
      <c r="P693" s="283"/>
    </row>
    <row r="694" spans="2:16" x14ac:dyDescent="0.3">
      <c r="B694" s="280"/>
      <c r="C694" s="300"/>
      <c r="D694" s="300"/>
      <c r="E694" s="300" t="s">
        <v>1995</v>
      </c>
      <c r="F694" s="302"/>
      <c r="G694" s="302">
        <v>17</v>
      </c>
      <c r="H694" s="301">
        <v>1.2</v>
      </c>
      <c r="I694" s="301"/>
      <c r="J694" s="300">
        <f t="shared" si="13"/>
        <v>20.399999999999999</v>
      </c>
      <c r="K694" s="300"/>
      <c r="L694" s="300"/>
      <c r="M694" s="302"/>
      <c r="N694" s="291"/>
      <c r="O694" s="293"/>
      <c r="P694" s="283"/>
    </row>
    <row r="695" spans="2:16" x14ac:dyDescent="0.3">
      <c r="B695" s="280"/>
      <c r="C695" s="300"/>
      <c r="D695" s="300"/>
      <c r="E695" s="300" t="s">
        <v>2031</v>
      </c>
      <c r="F695" s="302"/>
      <c r="G695" s="302">
        <f>6.5+5.65+6.5</f>
        <v>18.649999999999999</v>
      </c>
      <c r="H695" s="301">
        <v>1.2</v>
      </c>
      <c r="I695" s="301"/>
      <c r="J695" s="300">
        <f t="shared" si="13"/>
        <v>22.38</v>
      </c>
      <c r="K695" s="300"/>
      <c r="L695" s="300"/>
      <c r="M695" s="302"/>
      <c r="N695" s="291"/>
      <c r="O695" s="293"/>
      <c r="P695" s="283"/>
    </row>
    <row r="696" spans="2:16" x14ac:dyDescent="0.3">
      <c r="B696" s="280"/>
      <c r="C696" s="300"/>
      <c r="D696" s="300"/>
      <c r="E696" s="300"/>
      <c r="F696" s="302"/>
      <c r="G696" s="302"/>
      <c r="H696" s="301"/>
      <c r="I696" s="301"/>
      <c r="J696" s="300"/>
      <c r="K696" s="300"/>
      <c r="L696" s="300"/>
      <c r="M696" s="302"/>
      <c r="N696" s="291"/>
      <c r="O696" s="293"/>
      <c r="P696" s="283"/>
    </row>
    <row r="697" spans="2:16" x14ac:dyDescent="0.3">
      <c r="B697" s="280"/>
      <c r="C697" s="300"/>
      <c r="D697" s="300"/>
      <c r="E697" s="300"/>
      <c r="F697" s="302"/>
      <c r="G697" s="302"/>
      <c r="H697" s="300"/>
      <c r="I697" s="324" t="s">
        <v>2032</v>
      </c>
      <c r="J697" s="318">
        <f>SUM(J682:J695)</f>
        <v>360.0012000000001</v>
      </c>
      <c r="K697" s="300"/>
      <c r="L697" s="300"/>
      <c r="M697" s="302"/>
      <c r="N697" s="291"/>
      <c r="O697" s="293"/>
      <c r="P697" s="283"/>
    </row>
    <row r="698" spans="2:16" x14ac:dyDescent="0.3">
      <c r="B698" s="280"/>
      <c r="C698" s="300"/>
      <c r="D698" s="300"/>
      <c r="E698" s="300"/>
      <c r="F698" s="302"/>
      <c r="G698" s="302"/>
      <c r="H698" s="300"/>
      <c r="I698" s="301"/>
      <c r="J698" s="301"/>
      <c r="K698" s="300"/>
      <c r="L698" s="300"/>
      <c r="M698" s="302"/>
      <c r="N698" s="291"/>
      <c r="O698" s="293"/>
      <c r="P698" s="283"/>
    </row>
    <row r="699" spans="2:16" x14ac:dyDescent="0.3">
      <c r="B699" s="280"/>
      <c r="C699" s="300"/>
      <c r="D699" s="300"/>
      <c r="E699" s="450" t="s">
        <v>1930</v>
      </c>
      <c r="F699" s="450"/>
      <c r="G699" s="450"/>
      <c r="H699" s="450"/>
      <c r="I699" s="450"/>
      <c r="J699" s="450"/>
      <c r="K699" s="300"/>
      <c r="L699" s="300"/>
      <c r="M699" s="302"/>
      <c r="N699" s="291"/>
      <c r="O699" s="293"/>
      <c r="P699" s="283"/>
    </row>
    <row r="700" spans="2:16" x14ac:dyDescent="0.3">
      <c r="B700" s="280"/>
      <c r="C700" s="300"/>
      <c r="D700" s="300"/>
      <c r="E700" s="297"/>
      <c r="F700" s="297"/>
      <c r="G700" s="297"/>
      <c r="H700" s="297"/>
      <c r="I700" s="297"/>
      <c r="J700" s="297"/>
      <c r="K700" s="300"/>
      <c r="L700" s="300"/>
      <c r="M700" s="302"/>
      <c r="N700" s="291"/>
      <c r="O700" s="293"/>
      <c r="P700" s="283"/>
    </row>
    <row r="701" spans="2:16" x14ac:dyDescent="0.3">
      <c r="B701" s="280"/>
      <c r="C701" s="312"/>
      <c r="D701" s="300"/>
      <c r="E701" s="450" t="s">
        <v>2033</v>
      </c>
      <c r="F701" s="450"/>
      <c r="G701" s="450"/>
      <c r="H701" s="450"/>
      <c r="I701" s="450"/>
      <c r="J701" s="450"/>
      <c r="K701" s="300"/>
      <c r="L701" s="300"/>
      <c r="M701" s="302"/>
      <c r="N701" s="291"/>
      <c r="O701" s="293"/>
      <c r="P701" s="283"/>
    </row>
    <row r="702" spans="2:16" x14ac:dyDescent="0.3">
      <c r="B702" s="280"/>
      <c r="C702" s="297"/>
      <c r="D702" s="300"/>
      <c r="E702" s="297" t="s">
        <v>2</v>
      </c>
      <c r="F702" s="298" t="s">
        <v>1741</v>
      </c>
      <c r="G702" s="298" t="s">
        <v>1742</v>
      </c>
      <c r="H702" s="297" t="s">
        <v>1932</v>
      </c>
      <c r="I702" s="301"/>
      <c r="J702" s="318" t="s">
        <v>1807</v>
      </c>
      <c r="K702" s="300"/>
      <c r="L702" s="300"/>
      <c r="M702" s="302"/>
      <c r="N702" s="291"/>
      <c r="O702" s="293"/>
      <c r="P702" s="283"/>
    </row>
    <row r="703" spans="2:16" x14ac:dyDescent="0.3">
      <c r="B703" s="280"/>
      <c r="C703" s="297"/>
      <c r="D703" s="300"/>
      <c r="E703" s="300" t="s">
        <v>1933</v>
      </c>
      <c r="F703" s="302">
        <v>1.2</v>
      </c>
      <c r="G703" s="302">
        <v>0.8</v>
      </c>
      <c r="H703" s="300">
        <v>1</v>
      </c>
      <c r="I703" s="301"/>
      <c r="J703" s="301">
        <f>F703*G703*H703</f>
        <v>0.96</v>
      </c>
      <c r="K703" s="300"/>
      <c r="L703" s="300"/>
      <c r="M703" s="302"/>
      <c r="N703" s="291"/>
      <c r="O703" s="293"/>
      <c r="P703" s="283"/>
    </row>
    <row r="704" spans="2:16" x14ac:dyDescent="0.3">
      <c r="B704" s="280"/>
      <c r="C704" s="297"/>
      <c r="D704" s="300"/>
      <c r="E704" s="313" t="s">
        <v>2034</v>
      </c>
      <c r="F704" s="302">
        <v>1.2</v>
      </c>
      <c r="G704" s="302">
        <v>0.9</v>
      </c>
      <c r="H704" s="300">
        <v>4</v>
      </c>
      <c r="I704" s="301"/>
      <c r="J704" s="301">
        <f t="shared" ref="J704:J712" si="14">F704*G704*H704</f>
        <v>4.32</v>
      </c>
      <c r="K704" s="300"/>
      <c r="L704" s="300"/>
      <c r="M704" s="302"/>
      <c r="N704" s="291"/>
      <c r="O704" s="293"/>
      <c r="P704" s="283"/>
    </row>
    <row r="705" spans="2:16" x14ac:dyDescent="0.3">
      <c r="B705" s="280"/>
      <c r="C705" s="297"/>
      <c r="D705" s="300"/>
      <c r="E705" s="313" t="s">
        <v>2035</v>
      </c>
      <c r="F705" s="302">
        <v>2.1</v>
      </c>
      <c r="G705" s="302">
        <v>0.9</v>
      </c>
      <c r="H705" s="300">
        <v>4</v>
      </c>
      <c r="I705" s="301"/>
      <c r="J705" s="301">
        <f t="shared" si="14"/>
        <v>7.5600000000000005</v>
      </c>
      <c r="K705" s="300"/>
      <c r="L705" s="300"/>
      <c r="M705" s="302"/>
      <c r="N705" s="291"/>
      <c r="O705" s="293"/>
      <c r="P705" s="283"/>
    </row>
    <row r="706" spans="2:16" x14ac:dyDescent="0.3">
      <c r="B706" s="280"/>
      <c r="C706" s="297"/>
      <c r="D706" s="300"/>
      <c r="E706" s="313" t="s">
        <v>2036</v>
      </c>
      <c r="F706" s="302">
        <v>2.1</v>
      </c>
      <c r="G706" s="302">
        <v>1</v>
      </c>
      <c r="H706" s="300">
        <v>2</v>
      </c>
      <c r="I706" s="301"/>
      <c r="J706" s="301">
        <f t="shared" si="14"/>
        <v>4.2</v>
      </c>
      <c r="K706" s="300"/>
      <c r="L706" s="300"/>
      <c r="M706" s="302"/>
      <c r="N706" s="291"/>
      <c r="O706" s="293"/>
      <c r="P706" s="283"/>
    </row>
    <row r="707" spans="2:16" x14ac:dyDescent="0.3">
      <c r="B707" s="280"/>
      <c r="C707" s="297"/>
      <c r="D707" s="300"/>
      <c r="E707" s="313" t="s">
        <v>2037</v>
      </c>
      <c r="F707" s="302">
        <v>1.2</v>
      </c>
      <c r="G707" s="302">
        <v>1</v>
      </c>
      <c r="H707" s="300">
        <v>2</v>
      </c>
      <c r="I707" s="301"/>
      <c r="J707" s="301">
        <f t="shared" si="14"/>
        <v>2.4</v>
      </c>
      <c r="K707" s="300"/>
      <c r="L707" s="300"/>
      <c r="M707" s="302"/>
      <c r="N707" s="291"/>
      <c r="O707" s="293"/>
      <c r="P707" s="283"/>
    </row>
    <row r="708" spans="2:16" x14ac:dyDescent="0.3">
      <c r="B708" s="280"/>
      <c r="C708" s="297"/>
      <c r="D708" s="300"/>
      <c r="E708" s="313" t="s">
        <v>2038</v>
      </c>
      <c r="F708" s="302">
        <v>1.2</v>
      </c>
      <c r="G708" s="302">
        <v>1.2</v>
      </c>
      <c r="H708" s="300">
        <v>4</v>
      </c>
      <c r="I708" s="301"/>
      <c r="J708" s="301">
        <f t="shared" si="14"/>
        <v>5.76</v>
      </c>
      <c r="K708" s="300"/>
      <c r="L708" s="300"/>
      <c r="M708" s="302"/>
      <c r="N708" s="291"/>
      <c r="O708" s="293"/>
      <c r="P708" s="283"/>
    </row>
    <row r="709" spans="2:16" x14ac:dyDescent="0.3">
      <c r="B709" s="280"/>
      <c r="C709" s="297"/>
      <c r="D709" s="300"/>
      <c r="E709" s="313" t="s">
        <v>2039</v>
      </c>
      <c r="F709" s="302">
        <v>1.2</v>
      </c>
      <c r="G709" s="302">
        <v>1.2</v>
      </c>
      <c r="H709" s="300">
        <v>4</v>
      </c>
      <c r="I709" s="301"/>
      <c r="J709" s="301">
        <f t="shared" si="14"/>
        <v>5.76</v>
      </c>
      <c r="K709" s="300"/>
      <c r="L709" s="300"/>
      <c r="M709" s="302"/>
      <c r="N709" s="291"/>
      <c r="O709" s="293"/>
      <c r="P709" s="283"/>
    </row>
    <row r="710" spans="2:16" x14ac:dyDescent="0.3">
      <c r="B710" s="280"/>
      <c r="C710" s="297"/>
      <c r="D710" s="300"/>
      <c r="E710" s="300" t="s">
        <v>1937</v>
      </c>
      <c r="F710" s="302">
        <v>1.2</v>
      </c>
      <c r="G710" s="302">
        <v>1.8</v>
      </c>
      <c r="H710" s="300">
        <v>1</v>
      </c>
      <c r="I710" s="301"/>
      <c r="J710" s="301">
        <f t="shared" si="14"/>
        <v>2.16</v>
      </c>
      <c r="K710" s="300"/>
      <c r="L710" s="300"/>
      <c r="M710" s="302"/>
      <c r="N710" s="291"/>
      <c r="O710" s="293"/>
      <c r="P710" s="283"/>
    </row>
    <row r="711" spans="2:16" x14ac:dyDescent="0.3">
      <c r="B711" s="280"/>
      <c r="C711" s="297"/>
      <c r="D711" s="300"/>
      <c r="E711" s="300" t="s">
        <v>1938</v>
      </c>
      <c r="F711" s="302">
        <v>0.4</v>
      </c>
      <c r="G711" s="302">
        <v>0.6</v>
      </c>
      <c r="H711" s="300">
        <v>5</v>
      </c>
      <c r="I711" s="301"/>
      <c r="J711" s="301">
        <f t="shared" si="14"/>
        <v>1.2</v>
      </c>
      <c r="K711" s="300"/>
      <c r="L711" s="300"/>
      <c r="M711" s="302"/>
      <c r="N711" s="291"/>
      <c r="O711" s="293"/>
      <c r="P711" s="283"/>
    </row>
    <row r="712" spans="2:16" x14ac:dyDescent="0.3">
      <c r="B712" s="280"/>
      <c r="C712" s="297"/>
      <c r="D712" s="300"/>
      <c r="E712" s="313" t="s">
        <v>2040</v>
      </c>
      <c r="F712" s="302">
        <v>2.75</v>
      </c>
      <c r="G712" s="302">
        <v>1.96</v>
      </c>
      <c r="H712" s="300">
        <v>1</v>
      </c>
      <c r="I712" s="301"/>
      <c r="J712" s="301">
        <f t="shared" si="14"/>
        <v>5.39</v>
      </c>
      <c r="K712" s="300"/>
      <c r="L712" s="300"/>
      <c r="M712" s="302"/>
      <c r="N712" s="291"/>
      <c r="O712" s="293"/>
      <c r="P712" s="283"/>
    </row>
    <row r="713" spans="2:16" x14ac:dyDescent="0.3">
      <c r="B713" s="280"/>
      <c r="C713" s="300"/>
      <c r="D713" s="300"/>
      <c r="E713" s="300"/>
      <c r="F713" s="302"/>
      <c r="G713" s="302"/>
      <c r="H713" s="300"/>
      <c r="I713" s="324" t="s">
        <v>2041</v>
      </c>
      <c r="J713" s="318">
        <f>SUM(J703:J712)</f>
        <v>39.709999999999994</v>
      </c>
      <c r="K713" s="300"/>
      <c r="L713" s="300"/>
      <c r="M713" s="302"/>
      <c r="N713" s="291"/>
      <c r="O713" s="293"/>
      <c r="P713" s="283"/>
    </row>
    <row r="714" spans="2:16" x14ac:dyDescent="0.3">
      <c r="B714" s="280"/>
      <c r="C714" s="300"/>
      <c r="D714" s="300"/>
      <c r="E714" s="300"/>
      <c r="F714" s="302"/>
      <c r="G714" s="302"/>
      <c r="H714" s="300"/>
      <c r="I714" s="324"/>
      <c r="J714" s="318"/>
      <c r="K714" s="300"/>
      <c r="L714" s="300"/>
      <c r="M714" s="302"/>
      <c r="N714" s="291"/>
      <c r="O714" s="293"/>
      <c r="P714" s="283"/>
    </row>
    <row r="715" spans="2:16" x14ac:dyDescent="0.3">
      <c r="B715" s="280"/>
      <c r="C715" s="300"/>
      <c r="D715" s="300"/>
      <c r="E715" s="300"/>
      <c r="F715" s="302"/>
      <c r="G715" s="302"/>
      <c r="H715" s="300"/>
      <c r="I715" s="324"/>
      <c r="J715" s="318"/>
      <c r="K715" s="300"/>
      <c r="L715" s="300"/>
      <c r="M715" s="302"/>
      <c r="N715" s="291"/>
      <c r="O715" s="293"/>
      <c r="P715" s="283"/>
    </row>
    <row r="716" spans="2:16" x14ac:dyDescent="0.3">
      <c r="B716" s="280"/>
      <c r="C716" s="300"/>
      <c r="D716" s="300"/>
      <c r="E716" s="300"/>
      <c r="F716" s="302"/>
      <c r="G716" s="302"/>
      <c r="H716" s="300"/>
      <c r="I716" s="308" t="s">
        <v>2042</v>
      </c>
      <c r="J716" s="318">
        <f>J697-J713</f>
        <v>320.29120000000012</v>
      </c>
      <c r="K716" s="300"/>
      <c r="L716" s="300"/>
      <c r="M716" s="302"/>
      <c r="N716" s="291"/>
      <c r="O716" s="293"/>
      <c r="P716" s="283"/>
    </row>
    <row r="717" spans="2:16" ht="19.5" thickBot="1" x14ac:dyDescent="0.35">
      <c r="B717" s="280"/>
      <c r="C717" s="300"/>
      <c r="D717" s="300"/>
      <c r="E717" s="300"/>
      <c r="F717" s="302"/>
      <c r="G717" s="302"/>
      <c r="H717" s="300"/>
      <c r="I717" s="301"/>
      <c r="J717" s="301"/>
      <c r="K717" s="300"/>
      <c r="L717" s="300"/>
      <c r="M717" s="302"/>
      <c r="N717" s="291"/>
      <c r="O717" s="293"/>
      <c r="P717" s="283"/>
    </row>
    <row r="718" spans="2:16" s="187" customFormat="1" ht="19.5" thickBot="1" x14ac:dyDescent="0.25">
      <c r="B718" s="295" t="s">
        <v>2043</v>
      </c>
      <c r="C718" s="191" t="s">
        <v>293</v>
      </c>
      <c r="D718" s="191"/>
      <c r="E718" s="192"/>
      <c r="F718" s="192"/>
      <c r="G718" s="192"/>
      <c r="H718" s="193"/>
      <c r="I718" s="192"/>
      <c r="J718" s="192"/>
      <c r="K718" s="194"/>
      <c r="L718" s="194"/>
      <c r="M718" s="195"/>
      <c r="N718" s="196"/>
      <c r="O718" s="196">
        <f>M721</f>
        <v>495.70679999999993</v>
      </c>
      <c r="P718" s="296" t="s">
        <v>1731</v>
      </c>
    </row>
    <row r="719" spans="2:16" s="187" customFormat="1" x14ac:dyDescent="0.2">
      <c r="B719" s="288"/>
      <c r="C719" s="289"/>
      <c r="D719" s="289"/>
      <c r="E719" s="289"/>
      <c r="F719" s="289"/>
      <c r="G719" s="289"/>
      <c r="H719" s="290"/>
      <c r="I719" s="289"/>
      <c r="J719" s="289"/>
      <c r="K719" s="291"/>
      <c r="L719" s="291"/>
      <c r="M719" s="292"/>
      <c r="N719" s="293"/>
      <c r="O719" s="293"/>
      <c r="P719" s="294"/>
    </row>
    <row r="720" spans="2:16" x14ac:dyDescent="0.3">
      <c r="B720" s="280"/>
      <c r="C720" s="297" t="s">
        <v>1716</v>
      </c>
      <c r="D720" s="297"/>
      <c r="E720" s="297" t="s">
        <v>2</v>
      </c>
      <c r="F720" s="302"/>
      <c r="G720" s="297" t="s">
        <v>1729</v>
      </c>
      <c r="H720" s="297" t="s">
        <v>1757</v>
      </c>
      <c r="I720" s="297" t="s">
        <v>2044</v>
      </c>
      <c r="J720" s="297" t="s">
        <v>1807</v>
      </c>
      <c r="K720" s="297"/>
      <c r="L720" s="297"/>
      <c r="M720" s="298" t="s">
        <v>3</v>
      </c>
      <c r="N720" s="299" t="s">
        <v>1717</v>
      </c>
      <c r="O720" s="293"/>
      <c r="P720" s="283"/>
    </row>
    <row r="721" spans="2:16" x14ac:dyDescent="0.3">
      <c r="B721" s="280"/>
      <c r="C721" s="300" t="s">
        <v>1718</v>
      </c>
      <c r="D721" s="300"/>
      <c r="E721" s="300" t="s">
        <v>1982</v>
      </c>
      <c r="F721" s="302"/>
      <c r="G721" s="302">
        <v>25.01</v>
      </c>
      <c r="H721" s="302">
        <v>1.8</v>
      </c>
      <c r="I721" s="301"/>
      <c r="J721" s="302">
        <f>G721*H721</f>
        <v>45.018000000000001</v>
      </c>
      <c r="K721" s="300"/>
      <c r="L721" s="300" t="s">
        <v>1720</v>
      </c>
      <c r="M721" s="302">
        <f>J753</f>
        <v>495.70679999999993</v>
      </c>
      <c r="N721" s="291" t="str">
        <f>P718</f>
        <v>m</v>
      </c>
      <c r="O721" s="293"/>
      <c r="P721" s="283"/>
    </row>
    <row r="722" spans="2:16" x14ac:dyDescent="0.3">
      <c r="B722" s="280"/>
      <c r="C722" s="300" t="s">
        <v>1719</v>
      </c>
      <c r="D722" s="300"/>
      <c r="E722" s="300" t="s">
        <v>1984</v>
      </c>
      <c r="F722" s="302"/>
      <c r="G722" s="302">
        <v>25.09</v>
      </c>
      <c r="H722" s="302">
        <v>1.8</v>
      </c>
      <c r="I722" s="301"/>
      <c r="J722" s="302">
        <f>G722*H722</f>
        <v>45.161999999999999</v>
      </c>
      <c r="K722" s="300"/>
      <c r="L722" s="300"/>
      <c r="M722" s="302"/>
      <c r="N722" s="291"/>
      <c r="O722" s="293"/>
      <c r="P722" s="283"/>
    </row>
    <row r="723" spans="2:16" x14ac:dyDescent="0.3">
      <c r="B723" s="280"/>
      <c r="C723" s="300"/>
      <c r="D723" s="300"/>
      <c r="E723" s="300" t="s">
        <v>1985</v>
      </c>
      <c r="F723" s="302"/>
      <c r="G723" s="302">
        <v>25</v>
      </c>
      <c r="H723" s="302">
        <v>1.8</v>
      </c>
      <c r="I723" s="301"/>
      <c r="J723" s="302">
        <f t="shared" ref="J723:J729" si="15">G723*H723</f>
        <v>45</v>
      </c>
      <c r="K723" s="300"/>
      <c r="L723" s="300"/>
      <c r="M723" s="302"/>
      <c r="N723" s="291"/>
      <c r="O723" s="293"/>
      <c r="P723" s="283"/>
    </row>
    <row r="724" spans="2:16" x14ac:dyDescent="0.3">
      <c r="B724" s="280"/>
      <c r="C724" s="300" t="s">
        <v>1983</v>
      </c>
      <c r="D724" s="300"/>
      <c r="E724" s="300" t="s">
        <v>1986</v>
      </c>
      <c r="F724" s="302"/>
      <c r="G724" s="302">
        <v>25.08</v>
      </c>
      <c r="H724" s="302">
        <v>1.8</v>
      </c>
      <c r="I724" s="301"/>
      <c r="J724" s="302">
        <f t="shared" si="15"/>
        <v>45.143999999999998</v>
      </c>
      <c r="K724" s="300"/>
      <c r="L724" s="300"/>
      <c r="M724" s="302"/>
      <c r="N724" s="291"/>
      <c r="O724" s="293"/>
      <c r="P724" s="283"/>
    </row>
    <row r="725" spans="2:16" x14ac:dyDescent="0.3">
      <c r="B725" s="280"/>
      <c r="C725" s="300"/>
      <c r="D725" s="300"/>
      <c r="E725" s="300" t="s">
        <v>1991</v>
      </c>
      <c r="F725" s="302"/>
      <c r="G725" s="302">
        <f>12.616+2.49+16.25</f>
        <v>31.356000000000002</v>
      </c>
      <c r="H725" s="301">
        <v>1.8</v>
      </c>
      <c r="I725" s="301"/>
      <c r="J725" s="302">
        <f t="shared" si="15"/>
        <v>56.440800000000003</v>
      </c>
      <c r="K725" s="300"/>
      <c r="L725" s="300"/>
      <c r="M725" s="302"/>
      <c r="N725" s="291"/>
      <c r="O725" s="293"/>
      <c r="P725" s="283"/>
    </row>
    <row r="726" spans="2:16" x14ac:dyDescent="0.3">
      <c r="B726" s="280"/>
      <c r="C726" s="300"/>
      <c r="D726" s="300"/>
      <c r="E726" s="300" t="s">
        <v>1994</v>
      </c>
      <c r="F726" s="302"/>
      <c r="G726" s="302">
        <v>5.49</v>
      </c>
      <c r="H726" s="302">
        <v>1.8</v>
      </c>
      <c r="I726" s="301"/>
      <c r="J726" s="302">
        <f t="shared" si="15"/>
        <v>9.8820000000000014</v>
      </c>
      <c r="K726" s="300"/>
      <c r="L726" s="300"/>
      <c r="M726" s="302"/>
      <c r="N726" s="291"/>
      <c r="O726" s="293"/>
      <c r="P726" s="283"/>
    </row>
    <row r="727" spans="2:16" x14ac:dyDescent="0.3">
      <c r="B727" s="280"/>
      <c r="C727" s="300"/>
      <c r="D727" s="300"/>
      <c r="E727" s="300" t="s">
        <v>1995</v>
      </c>
      <c r="F727" s="302"/>
      <c r="G727" s="302">
        <v>17</v>
      </c>
      <c r="H727" s="302">
        <v>1.8</v>
      </c>
      <c r="I727" s="301"/>
      <c r="J727" s="302">
        <f t="shared" si="15"/>
        <v>30.6</v>
      </c>
      <c r="K727" s="300"/>
      <c r="L727" s="300"/>
      <c r="M727" s="302"/>
      <c r="N727" s="291"/>
      <c r="O727" s="293"/>
      <c r="P727" s="283"/>
    </row>
    <row r="728" spans="2:16" x14ac:dyDescent="0.3">
      <c r="B728" s="280"/>
      <c r="C728" s="300"/>
      <c r="D728" s="300"/>
      <c r="E728" s="300" t="s">
        <v>2031</v>
      </c>
      <c r="F728" s="302"/>
      <c r="G728" s="302">
        <f>6.5+5.65+6.5</f>
        <v>18.649999999999999</v>
      </c>
      <c r="H728" s="302">
        <v>1.8</v>
      </c>
      <c r="I728" s="301"/>
      <c r="J728" s="302">
        <f t="shared" si="15"/>
        <v>33.57</v>
      </c>
      <c r="K728" s="300"/>
      <c r="L728" s="300"/>
      <c r="M728" s="302"/>
      <c r="N728" s="291"/>
      <c r="O728" s="293"/>
      <c r="P728" s="283"/>
    </row>
    <row r="729" spans="2:16" x14ac:dyDescent="0.3">
      <c r="B729" s="280"/>
      <c r="C729" s="300"/>
      <c r="D729" s="300"/>
      <c r="E729" s="300" t="s">
        <v>2045</v>
      </c>
      <c r="F729" s="302"/>
      <c r="G729" s="302">
        <f>F432</f>
        <v>57.86</v>
      </c>
      <c r="H729" s="301">
        <v>3</v>
      </c>
      <c r="I729" s="301"/>
      <c r="J729" s="302">
        <f t="shared" si="15"/>
        <v>173.57999999999998</v>
      </c>
      <c r="K729" s="300"/>
      <c r="L729" s="300"/>
      <c r="M729" s="302"/>
      <c r="N729" s="291"/>
      <c r="O729" s="293"/>
      <c r="P729" s="283"/>
    </row>
    <row r="730" spans="2:16" x14ac:dyDescent="0.3">
      <c r="B730" s="280"/>
      <c r="C730" s="300"/>
      <c r="D730" s="300"/>
      <c r="E730" s="300" t="s">
        <v>1928</v>
      </c>
      <c r="F730" s="302"/>
      <c r="G730" s="302">
        <f>F434</f>
        <v>15.8</v>
      </c>
      <c r="H730" s="302">
        <v>1.9</v>
      </c>
      <c r="I730" s="331">
        <v>2</v>
      </c>
      <c r="J730" s="302">
        <f>G730*H730*I730</f>
        <v>60.04</v>
      </c>
      <c r="K730" s="300"/>
      <c r="L730" s="300"/>
      <c r="M730" s="302"/>
      <c r="N730" s="291"/>
      <c r="O730" s="293"/>
      <c r="P730" s="283"/>
    </row>
    <row r="731" spans="2:16" x14ac:dyDescent="0.3">
      <c r="B731" s="280"/>
      <c r="C731" s="300"/>
      <c r="D731" s="300"/>
      <c r="E731" s="300"/>
      <c r="F731" s="302"/>
      <c r="G731" s="302"/>
      <c r="H731" s="300"/>
      <c r="I731" s="324" t="s">
        <v>2032</v>
      </c>
      <c r="J731" s="318">
        <f>SUM(J721:J730)</f>
        <v>544.43679999999995</v>
      </c>
      <c r="K731" s="300"/>
      <c r="L731" s="300"/>
      <c r="M731" s="302"/>
      <c r="N731" s="291"/>
      <c r="O731" s="293"/>
      <c r="P731" s="283"/>
    </row>
    <row r="732" spans="2:16" x14ac:dyDescent="0.3">
      <c r="B732" s="280"/>
      <c r="C732" s="300"/>
      <c r="D732" s="300"/>
      <c r="E732" s="300"/>
      <c r="F732" s="302"/>
      <c r="G732" s="302"/>
      <c r="H732" s="300"/>
      <c r="I732" s="301"/>
      <c r="J732" s="301"/>
      <c r="K732" s="300"/>
      <c r="L732" s="300"/>
      <c r="M732" s="302"/>
      <c r="N732" s="291"/>
      <c r="O732" s="293"/>
      <c r="P732" s="283"/>
    </row>
    <row r="733" spans="2:16" x14ac:dyDescent="0.3">
      <c r="B733" s="280"/>
      <c r="C733" s="300"/>
      <c r="D733" s="300"/>
      <c r="E733" s="450" t="s">
        <v>1930</v>
      </c>
      <c r="F733" s="450"/>
      <c r="G733" s="450"/>
      <c r="H733" s="450"/>
      <c r="I733" s="450"/>
      <c r="J733" s="450"/>
      <c r="K733" s="300"/>
      <c r="L733" s="300"/>
      <c r="M733" s="302"/>
      <c r="N733" s="291"/>
      <c r="O733" s="293"/>
      <c r="P733" s="283"/>
    </row>
    <row r="734" spans="2:16" x14ac:dyDescent="0.3">
      <c r="B734" s="280"/>
      <c r="C734" s="300"/>
      <c r="D734" s="300"/>
      <c r="E734" s="297"/>
      <c r="F734" s="297"/>
      <c r="G734" s="297"/>
      <c r="H734" s="297"/>
      <c r="I734" s="297"/>
      <c r="J734" s="297"/>
      <c r="K734" s="300"/>
      <c r="L734" s="300"/>
      <c r="M734" s="302"/>
      <c r="N734" s="291"/>
      <c r="O734" s="293"/>
      <c r="P734" s="283"/>
    </row>
    <row r="735" spans="2:16" x14ac:dyDescent="0.3">
      <c r="B735" s="280"/>
      <c r="C735" s="312"/>
      <c r="D735" s="300"/>
      <c r="E735" s="450" t="s">
        <v>2033</v>
      </c>
      <c r="F735" s="450"/>
      <c r="G735" s="450"/>
      <c r="H735" s="450"/>
      <c r="I735" s="450"/>
      <c r="J735" s="450"/>
      <c r="K735" s="300"/>
      <c r="L735" s="300"/>
      <c r="M735" s="302"/>
      <c r="N735" s="291"/>
      <c r="O735" s="293"/>
      <c r="P735" s="283"/>
    </row>
    <row r="736" spans="2:16" x14ac:dyDescent="0.3">
      <c r="B736" s="280"/>
      <c r="C736" s="297"/>
      <c r="D736" s="300"/>
      <c r="E736" s="297" t="s">
        <v>2</v>
      </c>
      <c r="F736" s="298" t="s">
        <v>1741</v>
      </c>
      <c r="G736" s="298" t="s">
        <v>1742</v>
      </c>
      <c r="H736" s="297" t="s">
        <v>1932</v>
      </c>
      <c r="I736" s="301"/>
      <c r="J736" s="318" t="s">
        <v>1807</v>
      </c>
      <c r="K736" s="300"/>
      <c r="L736" s="300"/>
      <c r="M736" s="302"/>
      <c r="N736" s="291"/>
      <c r="O736" s="293"/>
      <c r="P736" s="283"/>
    </row>
    <row r="737" spans="2:16" x14ac:dyDescent="0.3">
      <c r="B737" s="280"/>
      <c r="C737" s="297"/>
      <c r="D737" s="300"/>
      <c r="E737" s="300" t="s">
        <v>1933</v>
      </c>
      <c r="F737" s="302">
        <v>1.2</v>
      </c>
      <c r="G737" s="302">
        <v>0.8</v>
      </c>
      <c r="H737" s="300">
        <v>1</v>
      </c>
      <c r="I737" s="301"/>
      <c r="J737" s="301">
        <f>F737*G737*H737</f>
        <v>0.96</v>
      </c>
      <c r="K737" s="300"/>
      <c r="L737" s="300"/>
      <c r="M737" s="302"/>
      <c r="N737" s="291"/>
      <c r="O737" s="293"/>
      <c r="P737" s="283"/>
    </row>
    <row r="738" spans="2:16" x14ac:dyDescent="0.3">
      <c r="B738" s="280"/>
      <c r="C738" s="297"/>
      <c r="D738" s="300"/>
      <c r="E738" s="313" t="s">
        <v>2034</v>
      </c>
      <c r="F738" s="302">
        <v>1.2</v>
      </c>
      <c r="G738" s="302">
        <v>0.9</v>
      </c>
      <c r="H738" s="300">
        <v>4</v>
      </c>
      <c r="I738" s="301"/>
      <c r="J738" s="301">
        <f t="shared" ref="J738:J749" si="16">F738*G738*H738</f>
        <v>4.32</v>
      </c>
      <c r="K738" s="300"/>
      <c r="L738" s="300"/>
      <c r="M738" s="302"/>
      <c r="N738" s="291"/>
      <c r="O738" s="293"/>
      <c r="P738" s="283"/>
    </row>
    <row r="739" spans="2:16" x14ac:dyDescent="0.3">
      <c r="B739" s="280"/>
      <c r="C739" s="297"/>
      <c r="D739" s="300"/>
      <c r="E739" s="313" t="s">
        <v>2037</v>
      </c>
      <c r="F739" s="302">
        <v>1.2</v>
      </c>
      <c r="G739" s="302">
        <v>1</v>
      </c>
      <c r="H739" s="300">
        <v>2</v>
      </c>
      <c r="I739" s="301"/>
      <c r="J739" s="301">
        <f t="shared" si="16"/>
        <v>2.4</v>
      </c>
      <c r="K739" s="300"/>
      <c r="L739" s="300"/>
      <c r="M739" s="302"/>
      <c r="N739" s="291"/>
      <c r="O739" s="293"/>
      <c r="P739" s="283"/>
    </row>
    <row r="740" spans="2:16" x14ac:dyDescent="0.3">
      <c r="B740" s="280"/>
      <c r="C740" s="297"/>
      <c r="D740" s="300"/>
      <c r="E740" s="313" t="s">
        <v>2038</v>
      </c>
      <c r="F740" s="302">
        <v>1.2</v>
      </c>
      <c r="G740" s="302">
        <v>1.2</v>
      </c>
      <c r="H740" s="300">
        <v>4</v>
      </c>
      <c r="I740" s="301"/>
      <c r="J740" s="301">
        <f t="shared" si="16"/>
        <v>5.76</v>
      </c>
      <c r="K740" s="300"/>
      <c r="L740" s="300"/>
      <c r="M740" s="302"/>
      <c r="N740" s="291"/>
      <c r="O740" s="293"/>
      <c r="P740" s="283"/>
    </row>
    <row r="741" spans="2:16" x14ac:dyDescent="0.3">
      <c r="B741" s="280"/>
      <c r="C741" s="297"/>
      <c r="D741" s="300"/>
      <c r="E741" s="313" t="s">
        <v>2039</v>
      </c>
      <c r="F741" s="302">
        <v>1.2</v>
      </c>
      <c r="G741" s="302">
        <v>1.2</v>
      </c>
      <c r="H741" s="300">
        <v>4</v>
      </c>
      <c r="I741" s="301"/>
      <c r="J741" s="301">
        <f t="shared" si="16"/>
        <v>5.76</v>
      </c>
      <c r="K741" s="300"/>
      <c r="L741" s="300"/>
      <c r="M741" s="302"/>
      <c r="N741" s="291"/>
      <c r="O741" s="293"/>
      <c r="P741" s="283"/>
    </row>
    <row r="742" spans="2:16" x14ac:dyDescent="0.3">
      <c r="B742" s="280"/>
      <c r="C742" s="297"/>
      <c r="D742" s="300"/>
      <c r="E742" s="300" t="s">
        <v>2046</v>
      </c>
      <c r="F742" s="302">
        <v>1.2</v>
      </c>
      <c r="G742" s="302">
        <v>1.8</v>
      </c>
      <c r="H742" s="300">
        <v>1</v>
      </c>
      <c r="I742" s="301"/>
      <c r="J742" s="301">
        <f t="shared" si="16"/>
        <v>2.16</v>
      </c>
      <c r="K742" s="300"/>
      <c r="L742" s="300"/>
      <c r="M742" s="302"/>
      <c r="N742" s="291"/>
      <c r="O742" s="293"/>
      <c r="P742" s="283"/>
    </row>
    <row r="743" spans="2:16" x14ac:dyDescent="0.3">
      <c r="B743" s="280"/>
      <c r="C743" s="297"/>
      <c r="D743" s="300"/>
      <c r="E743" s="300" t="s">
        <v>2047</v>
      </c>
      <c r="F743" s="302">
        <v>1.2</v>
      </c>
      <c r="G743" s="302">
        <v>1.8</v>
      </c>
      <c r="H743" s="300">
        <v>1</v>
      </c>
      <c r="I743" s="301"/>
      <c r="J743" s="301">
        <f t="shared" si="16"/>
        <v>2.16</v>
      </c>
      <c r="K743" s="300"/>
      <c r="L743" s="300"/>
      <c r="M743" s="302"/>
      <c r="N743" s="291"/>
      <c r="O743" s="293"/>
      <c r="P743" s="283"/>
    </row>
    <row r="744" spans="2:16" x14ac:dyDescent="0.3">
      <c r="B744" s="280"/>
      <c r="C744" s="297"/>
      <c r="D744" s="300"/>
      <c r="E744" s="300" t="s">
        <v>2048</v>
      </c>
      <c r="F744" s="302">
        <v>0.4</v>
      </c>
      <c r="G744" s="302">
        <v>0.6</v>
      </c>
      <c r="H744" s="300">
        <v>5</v>
      </c>
      <c r="I744" s="301"/>
      <c r="J744" s="301">
        <f t="shared" si="16"/>
        <v>1.2</v>
      </c>
      <c r="K744" s="300"/>
      <c r="L744" s="300"/>
      <c r="M744" s="302"/>
      <c r="N744" s="291"/>
      <c r="O744" s="293"/>
      <c r="P744" s="283"/>
    </row>
    <row r="745" spans="2:16" x14ac:dyDescent="0.3">
      <c r="B745" s="280"/>
      <c r="C745" s="297"/>
      <c r="D745" s="300"/>
      <c r="E745" s="300" t="s">
        <v>2049</v>
      </c>
      <c r="F745" s="302">
        <v>0.7</v>
      </c>
      <c r="G745" s="302">
        <v>1.3</v>
      </c>
      <c r="H745" s="300">
        <v>1</v>
      </c>
      <c r="I745" s="301"/>
      <c r="J745" s="301">
        <f t="shared" si="16"/>
        <v>0.90999999999999992</v>
      </c>
      <c r="K745" s="300"/>
      <c r="L745" s="300"/>
      <c r="M745" s="302"/>
      <c r="N745" s="291"/>
      <c r="O745" s="293"/>
      <c r="P745" s="283"/>
    </row>
    <row r="746" spans="2:16" x14ac:dyDescent="0.3">
      <c r="B746" s="280"/>
      <c r="C746" s="297"/>
      <c r="D746" s="300"/>
      <c r="E746" s="300" t="s">
        <v>2050</v>
      </c>
      <c r="F746" s="302">
        <v>0.7</v>
      </c>
      <c r="G746" s="302">
        <v>1.3</v>
      </c>
      <c r="H746" s="300">
        <v>1</v>
      </c>
      <c r="I746" s="301"/>
      <c r="J746" s="301">
        <f t="shared" si="16"/>
        <v>0.90999999999999992</v>
      </c>
      <c r="K746" s="300"/>
      <c r="L746" s="300"/>
      <c r="M746" s="302"/>
      <c r="N746" s="291"/>
      <c r="O746" s="293"/>
      <c r="P746" s="283"/>
    </row>
    <row r="747" spans="2:16" x14ac:dyDescent="0.3">
      <c r="B747" s="280"/>
      <c r="C747" s="297"/>
      <c r="D747" s="300"/>
      <c r="E747" s="300" t="s">
        <v>2051</v>
      </c>
      <c r="F747" s="302">
        <v>0.7</v>
      </c>
      <c r="G747" s="302">
        <v>2</v>
      </c>
      <c r="H747" s="300">
        <v>6</v>
      </c>
      <c r="I747" s="301"/>
      <c r="J747" s="301">
        <f t="shared" si="16"/>
        <v>8.3999999999999986</v>
      </c>
      <c r="K747" s="300"/>
      <c r="L747" s="300"/>
      <c r="M747" s="302"/>
      <c r="N747" s="291"/>
      <c r="O747" s="293"/>
      <c r="P747" s="283"/>
    </row>
    <row r="748" spans="2:16" x14ac:dyDescent="0.3">
      <c r="B748" s="280"/>
      <c r="C748" s="297"/>
      <c r="D748" s="300"/>
      <c r="E748" s="300" t="s">
        <v>2052</v>
      </c>
      <c r="F748" s="302">
        <v>0.7</v>
      </c>
      <c r="G748" s="302">
        <v>2</v>
      </c>
      <c r="H748" s="300">
        <v>6</v>
      </c>
      <c r="I748" s="301"/>
      <c r="J748" s="301">
        <f t="shared" si="16"/>
        <v>8.3999999999999986</v>
      </c>
      <c r="K748" s="300"/>
      <c r="L748" s="300"/>
      <c r="M748" s="302"/>
      <c r="N748" s="291"/>
      <c r="O748" s="293"/>
      <c r="P748" s="283"/>
    </row>
    <row r="749" spans="2:16" x14ac:dyDescent="0.3">
      <c r="B749" s="280"/>
      <c r="C749" s="297"/>
      <c r="D749" s="300"/>
      <c r="E749" s="313" t="s">
        <v>2040</v>
      </c>
      <c r="F749" s="302">
        <v>2.75</v>
      </c>
      <c r="G749" s="302">
        <v>1.96</v>
      </c>
      <c r="H749" s="300">
        <v>1</v>
      </c>
      <c r="I749" s="301"/>
      <c r="J749" s="301">
        <f t="shared" si="16"/>
        <v>5.39</v>
      </c>
      <c r="K749" s="300"/>
      <c r="L749" s="300"/>
      <c r="M749" s="302"/>
      <c r="N749" s="291"/>
      <c r="O749" s="293"/>
      <c r="P749" s="283"/>
    </row>
    <row r="750" spans="2:16" x14ac:dyDescent="0.3">
      <c r="B750" s="280"/>
      <c r="C750" s="300"/>
      <c r="D750" s="300"/>
      <c r="E750" s="300"/>
      <c r="F750" s="302"/>
      <c r="G750" s="302"/>
      <c r="H750" s="300"/>
      <c r="I750" s="324" t="s">
        <v>2041</v>
      </c>
      <c r="J750" s="318">
        <f>SUM(J737:J749)</f>
        <v>48.73</v>
      </c>
      <c r="K750" s="300"/>
      <c r="L750" s="300"/>
      <c r="M750" s="302"/>
      <c r="N750" s="291"/>
      <c r="O750" s="293"/>
      <c r="P750" s="283"/>
    </row>
    <row r="751" spans="2:16" x14ac:dyDescent="0.3">
      <c r="B751" s="280"/>
      <c r="C751" s="300"/>
      <c r="D751" s="300"/>
      <c r="E751" s="300"/>
      <c r="F751" s="302"/>
      <c r="G751" s="302"/>
      <c r="H751" s="300"/>
      <c r="I751" s="324"/>
      <c r="J751" s="318"/>
      <c r="K751" s="300"/>
      <c r="L751" s="300"/>
      <c r="M751" s="302"/>
      <c r="N751" s="291"/>
      <c r="O751" s="293"/>
      <c r="P751" s="283"/>
    </row>
    <row r="752" spans="2:16" x14ac:dyDescent="0.3">
      <c r="B752" s="280"/>
      <c r="C752" s="300"/>
      <c r="D752" s="300"/>
      <c r="E752" s="300"/>
      <c r="F752" s="302"/>
      <c r="G752" s="302"/>
      <c r="H752" s="300"/>
      <c r="I752" s="324"/>
      <c r="J752" s="318"/>
      <c r="K752" s="300"/>
      <c r="L752" s="300"/>
      <c r="M752" s="302"/>
      <c r="N752" s="291"/>
      <c r="O752" s="293"/>
      <c r="P752" s="283"/>
    </row>
    <row r="753" spans="2:16" x14ac:dyDescent="0.3">
      <c r="B753" s="280"/>
      <c r="C753" s="300"/>
      <c r="D753" s="300"/>
      <c r="E753" s="300"/>
      <c r="F753" s="302"/>
      <c r="G753" s="302"/>
      <c r="H753" s="300"/>
      <c r="I753" s="308" t="s">
        <v>2042</v>
      </c>
      <c r="J753" s="318">
        <f>J731-J750</f>
        <v>495.70679999999993</v>
      </c>
      <c r="K753" s="300"/>
      <c r="L753" s="300"/>
      <c r="M753" s="302"/>
      <c r="N753" s="291"/>
      <c r="O753" s="293"/>
      <c r="P753" s="283"/>
    </row>
    <row r="754" spans="2:16" ht="19.5" thickBot="1" x14ac:dyDescent="0.35">
      <c r="B754" s="280"/>
      <c r="C754" s="300"/>
      <c r="D754" s="300"/>
      <c r="E754" s="300"/>
      <c r="F754" s="302"/>
      <c r="G754" s="302"/>
      <c r="H754" s="300"/>
      <c r="I754" s="301"/>
      <c r="J754" s="301"/>
      <c r="K754" s="300"/>
      <c r="L754" s="300"/>
      <c r="M754" s="302"/>
      <c r="N754" s="291"/>
      <c r="O754" s="293"/>
      <c r="P754" s="283"/>
    </row>
    <row r="755" spans="2:16" s="187" customFormat="1" ht="19.5" thickBot="1" x14ac:dyDescent="0.25">
      <c r="B755" s="286" t="s">
        <v>2053</v>
      </c>
      <c r="C755" s="188" t="s">
        <v>295</v>
      </c>
      <c r="D755" s="188"/>
      <c r="E755" s="189"/>
      <c r="F755" s="189"/>
      <c r="G755" s="189"/>
      <c r="H755" s="189"/>
      <c r="I755" s="189"/>
      <c r="J755" s="189"/>
      <c r="K755" s="189"/>
      <c r="L755" s="189"/>
      <c r="M755" s="190"/>
      <c r="N755" s="189"/>
      <c r="O755" s="189"/>
      <c r="P755" s="287"/>
    </row>
    <row r="756" spans="2:16" s="187" customFormat="1" ht="19.5" thickBot="1" x14ac:dyDescent="0.25">
      <c r="B756" s="288"/>
      <c r="C756" s="289"/>
      <c r="D756" s="289"/>
      <c r="E756" s="289"/>
      <c r="F756" s="289"/>
      <c r="G756" s="289"/>
      <c r="H756" s="290"/>
      <c r="I756" s="289"/>
      <c r="J756" s="289"/>
      <c r="K756" s="291"/>
      <c r="L756" s="291"/>
      <c r="M756" s="292"/>
      <c r="N756" s="293"/>
      <c r="O756" s="293"/>
      <c r="P756" s="294"/>
    </row>
    <row r="757" spans="2:16" s="187" customFormat="1" ht="19.5" thickBot="1" x14ac:dyDescent="0.25">
      <c r="B757" s="295" t="s">
        <v>2054</v>
      </c>
      <c r="C757" s="191" t="s">
        <v>298</v>
      </c>
      <c r="D757" s="191"/>
      <c r="E757" s="192"/>
      <c r="F757" s="192"/>
      <c r="G757" s="192"/>
      <c r="H757" s="193"/>
      <c r="I757" s="192"/>
      <c r="J757" s="192"/>
      <c r="K757" s="194"/>
      <c r="L757" s="194"/>
      <c r="M757" s="195"/>
      <c r="N757" s="196"/>
      <c r="O757" s="196">
        <f>SUM(M760:M760)</f>
        <v>495.70679999999993</v>
      </c>
      <c r="P757" s="296" t="s">
        <v>1731</v>
      </c>
    </row>
    <row r="758" spans="2:16" s="187" customFormat="1" x14ac:dyDescent="0.2">
      <c r="B758" s="288"/>
      <c r="C758" s="289"/>
      <c r="D758" s="289"/>
      <c r="E758" s="289"/>
      <c r="F758" s="289"/>
      <c r="G758" s="289"/>
      <c r="H758" s="290"/>
      <c r="I758" s="289"/>
      <c r="J758" s="289"/>
      <c r="K758" s="291"/>
      <c r="L758" s="291"/>
      <c r="M758" s="292"/>
      <c r="N758" s="293"/>
      <c r="O758" s="293"/>
      <c r="P758" s="294"/>
    </row>
    <row r="759" spans="2:16" x14ac:dyDescent="0.3">
      <c r="B759" s="280"/>
      <c r="C759" s="297" t="s">
        <v>1716</v>
      </c>
      <c r="D759" s="297"/>
      <c r="E759" s="297" t="s">
        <v>2</v>
      </c>
      <c r="F759" s="297" t="s">
        <v>1862</v>
      </c>
      <c r="G759" s="297" t="s">
        <v>1807</v>
      </c>
      <c r="H759" s="297"/>
      <c r="I759" s="297"/>
      <c r="J759" s="318"/>
      <c r="K759" s="297"/>
      <c r="L759" s="297"/>
      <c r="M759" s="298" t="s">
        <v>3</v>
      </c>
      <c r="N759" s="299" t="s">
        <v>1717</v>
      </c>
      <c r="O759" s="293"/>
      <c r="P759" s="283"/>
    </row>
    <row r="760" spans="2:16" x14ac:dyDescent="0.3">
      <c r="B760" s="280"/>
      <c r="C760" s="300" t="s">
        <v>1718</v>
      </c>
      <c r="D760" s="300"/>
      <c r="E760" s="300" t="s">
        <v>2055</v>
      </c>
      <c r="F760" s="302" t="str">
        <f>B718</f>
        <v>9.1.3</v>
      </c>
      <c r="G760" s="302">
        <f>O718</f>
        <v>495.70679999999993</v>
      </c>
      <c r="H760" s="300"/>
      <c r="I760" s="301"/>
      <c r="J760" s="301"/>
      <c r="K760" s="300"/>
      <c r="L760" s="300" t="s">
        <v>1720</v>
      </c>
      <c r="M760" s="302">
        <f>G760</f>
        <v>495.70679999999993</v>
      </c>
      <c r="N760" s="291" t="str">
        <f>P757</f>
        <v>m</v>
      </c>
      <c r="O760" s="293"/>
      <c r="P760" s="283"/>
    </row>
    <row r="761" spans="2:16" ht="19.5" thickBot="1" x14ac:dyDescent="0.35">
      <c r="B761" s="280"/>
      <c r="C761" s="300"/>
      <c r="D761" s="300"/>
      <c r="E761" s="300"/>
      <c r="F761" s="302"/>
      <c r="G761" s="302"/>
      <c r="H761" s="300"/>
      <c r="I761" s="301"/>
      <c r="J761" s="301"/>
      <c r="K761" s="300"/>
      <c r="L761" s="300"/>
      <c r="M761" s="302"/>
      <c r="N761" s="291"/>
      <c r="O761" s="293"/>
      <c r="P761" s="283"/>
    </row>
    <row r="762" spans="2:16" s="187" customFormat="1" ht="19.5" thickBot="1" x14ac:dyDescent="0.25">
      <c r="B762" s="295" t="s">
        <v>2056</v>
      </c>
      <c r="C762" s="191" t="s">
        <v>301</v>
      </c>
      <c r="D762" s="191"/>
      <c r="E762" s="192"/>
      <c r="F762" s="192"/>
      <c r="G762" s="192"/>
      <c r="H762" s="193"/>
      <c r="I762" s="192"/>
      <c r="J762" s="192"/>
      <c r="K762" s="194"/>
      <c r="L762" s="194"/>
      <c r="M762" s="195"/>
      <c r="N762" s="196"/>
      <c r="O762" s="196">
        <f>M765</f>
        <v>23.78</v>
      </c>
      <c r="P762" s="296" t="s">
        <v>74</v>
      </c>
    </row>
    <row r="763" spans="2:16" s="187" customFormat="1" x14ac:dyDescent="0.2">
      <c r="B763" s="288"/>
      <c r="C763" s="289"/>
      <c r="D763" s="289"/>
      <c r="E763" s="289"/>
      <c r="F763" s="289"/>
      <c r="G763" s="289"/>
      <c r="H763" s="290"/>
      <c r="I763" s="289"/>
      <c r="J763" s="289"/>
      <c r="K763" s="291"/>
      <c r="L763" s="291"/>
      <c r="M763" s="292"/>
      <c r="N763" s="293"/>
      <c r="O763" s="293"/>
      <c r="P763" s="294"/>
    </row>
    <row r="764" spans="2:16" x14ac:dyDescent="0.3">
      <c r="B764" s="280"/>
      <c r="C764" s="297" t="s">
        <v>1716</v>
      </c>
      <c r="D764" s="297"/>
      <c r="E764" s="451" t="s">
        <v>1981</v>
      </c>
      <c r="F764" s="451"/>
      <c r="G764" s="451"/>
      <c r="H764" s="451"/>
      <c r="I764" s="451"/>
      <c r="J764" s="297"/>
      <c r="K764" s="297"/>
      <c r="L764" s="297"/>
      <c r="M764" s="298" t="s">
        <v>3</v>
      </c>
      <c r="N764" s="299" t="s">
        <v>1717</v>
      </c>
      <c r="O764" s="293"/>
      <c r="P764" s="283"/>
    </row>
    <row r="765" spans="2:16" x14ac:dyDescent="0.3">
      <c r="B765" s="280"/>
      <c r="C765" s="300" t="s">
        <v>1718</v>
      </c>
      <c r="D765" s="300"/>
      <c r="E765" s="297" t="s">
        <v>2</v>
      </c>
      <c r="F765" s="308"/>
      <c r="G765" s="308"/>
      <c r="H765" s="308"/>
      <c r="I765" s="297" t="s">
        <v>1807</v>
      </c>
      <c r="J765" s="301"/>
      <c r="K765" s="300"/>
      <c r="L765" s="300"/>
      <c r="M765" s="302">
        <f>I771</f>
        <v>23.78</v>
      </c>
      <c r="N765" s="291" t="str">
        <f>P762</f>
        <v>m²</v>
      </c>
      <c r="O765" s="293"/>
      <c r="P765" s="283"/>
    </row>
    <row r="766" spans="2:16" x14ac:dyDescent="0.3">
      <c r="B766" s="280"/>
      <c r="C766" s="300"/>
      <c r="D766" s="300"/>
      <c r="E766" s="300" t="s">
        <v>1987</v>
      </c>
      <c r="F766" s="308"/>
      <c r="G766" s="308"/>
      <c r="H766" s="321"/>
      <c r="I766" s="302">
        <v>4.26</v>
      </c>
      <c r="J766" s="301"/>
      <c r="K766" s="300"/>
      <c r="L766" s="300"/>
      <c r="M766" s="302"/>
      <c r="N766" s="291"/>
      <c r="O766" s="293"/>
      <c r="P766" s="283"/>
    </row>
    <row r="767" spans="2:16" x14ac:dyDescent="0.3">
      <c r="B767" s="280"/>
      <c r="C767" s="300" t="s">
        <v>1983</v>
      </c>
      <c r="D767" s="300"/>
      <c r="E767" s="300" t="s">
        <v>1988</v>
      </c>
      <c r="F767" s="308"/>
      <c r="G767" s="308"/>
      <c r="H767" s="321"/>
      <c r="I767" s="302">
        <v>4.26</v>
      </c>
      <c r="J767" s="301"/>
      <c r="K767" s="300"/>
      <c r="L767" s="300"/>
      <c r="M767" s="302"/>
      <c r="N767" s="291"/>
      <c r="O767" s="293"/>
      <c r="P767" s="283"/>
    </row>
    <row r="768" spans="2:16" x14ac:dyDescent="0.3">
      <c r="B768" s="280"/>
      <c r="C768" s="300"/>
      <c r="D768" s="300"/>
      <c r="E768" s="300" t="s">
        <v>1989</v>
      </c>
      <c r="F768" s="308"/>
      <c r="G768" s="308"/>
      <c r="H768" s="321"/>
      <c r="I768" s="302">
        <v>4.26</v>
      </c>
      <c r="J768" s="301"/>
      <c r="K768" s="300"/>
      <c r="L768" s="300"/>
      <c r="M768" s="302"/>
      <c r="N768" s="291"/>
      <c r="O768" s="293"/>
      <c r="P768" s="283"/>
    </row>
    <row r="769" spans="2:16" x14ac:dyDescent="0.3">
      <c r="B769" s="280"/>
      <c r="C769" s="300"/>
      <c r="D769" s="300"/>
      <c r="E769" s="300" t="s">
        <v>1990</v>
      </c>
      <c r="F769" s="308"/>
      <c r="G769" s="308"/>
      <c r="H769" s="321"/>
      <c r="I769" s="302">
        <v>4.26</v>
      </c>
      <c r="J769" s="301"/>
      <c r="K769" s="300"/>
      <c r="L769" s="300"/>
      <c r="M769" s="302"/>
      <c r="N769" s="291"/>
      <c r="O769" s="293"/>
      <c r="P769" s="283"/>
    </row>
    <row r="770" spans="2:16" x14ac:dyDescent="0.3">
      <c r="B770" s="280"/>
      <c r="C770" s="300"/>
      <c r="D770" s="300"/>
      <c r="E770" s="300" t="s">
        <v>1993</v>
      </c>
      <c r="F770" s="308"/>
      <c r="G770" s="308"/>
      <c r="H770" s="321"/>
      <c r="I770" s="302">
        <v>6.74</v>
      </c>
      <c r="J770" s="301"/>
      <c r="K770" s="300"/>
      <c r="L770" s="300"/>
      <c r="M770" s="302"/>
      <c r="N770" s="291"/>
      <c r="O770" s="293"/>
      <c r="P770" s="283"/>
    </row>
    <row r="771" spans="2:16" x14ac:dyDescent="0.3">
      <c r="B771" s="280"/>
      <c r="C771" s="300"/>
      <c r="D771" s="300"/>
      <c r="E771" s="300"/>
      <c r="F771" s="308"/>
      <c r="G771" s="308"/>
      <c r="H771" s="328" t="s">
        <v>2057</v>
      </c>
      <c r="I771" s="298">
        <f>SUM(I766:I770)</f>
        <v>23.78</v>
      </c>
      <c r="J771" s="301"/>
      <c r="K771" s="300"/>
      <c r="L771" s="300"/>
      <c r="M771" s="302"/>
      <c r="N771" s="291"/>
      <c r="O771" s="293"/>
      <c r="P771" s="283"/>
    </row>
    <row r="772" spans="2:16" ht="19.5" thickBot="1" x14ac:dyDescent="0.35">
      <c r="B772" s="280"/>
      <c r="C772" s="300"/>
      <c r="D772" s="300"/>
      <c r="E772" s="300"/>
      <c r="F772" s="308"/>
      <c r="G772" s="308"/>
      <c r="H772" s="321"/>
      <c r="I772" s="302"/>
      <c r="J772" s="301"/>
      <c r="K772" s="300"/>
      <c r="L772" s="300"/>
      <c r="M772" s="302"/>
      <c r="N772" s="291"/>
      <c r="O772" s="293"/>
      <c r="P772" s="283"/>
    </row>
    <row r="773" spans="2:16" s="187" customFormat="1" ht="19.5" thickBot="1" x14ac:dyDescent="0.25">
      <c r="B773" s="286" t="s">
        <v>2058</v>
      </c>
      <c r="C773" s="188" t="s">
        <v>303</v>
      </c>
      <c r="D773" s="188"/>
      <c r="E773" s="189"/>
      <c r="F773" s="189"/>
      <c r="G773" s="189"/>
      <c r="H773" s="189"/>
      <c r="I773" s="189"/>
      <c r="J773" s="189"/>
      <c r="K773" s="189"/>
      <c r="L773" s="189"/>
      <c r="M773" s="190"/>
      <c r="N773" s="189"/>
      <c r="O773" s="189"/>
      <c r="P773" s="287"/>
    </row>
    <row r="774" spans="2:16" s="187" customFormat="1" ht="19.5" thickBot="1" x14ac:dyDescent="0.25">
      <c r="B774" s="288"/>
      <c r="C774" s="289"/>
      <c r="D774" s="289"/>
      <c r="E774" s="289"/>
      <c r="F774" s="289"/>
      <c r="G774" s="289"/>
      <c r="H774" s="290"/>
      <c r="I774" s="289"/>
      <c r="J774" s="289"/>
      <c r="K774" s="291"/>
      <c r="L774" s="291"/>
      <c r="M774" s="292"/>
      <c r="N774" s="293"/>
      <c r="O774" s="293"/>
      <c r="P774" s="294"/>
    </row>
    <row r="775" spans="2:16" s="187" customFormat="1" ht="19.5" thickBot="1" x14ac:dyDescent="0.25">
      <c r="B775" s="295" t="s">
        <v>2059</v>
      </c>
      <c r="C775" s="191" t="s">
        <v>306</v>
      </c>
      <c r="D775" s="191"/>
      <c r="E775" s="192"/>
      <c r="F775" s="192"/>
      <c r="G775" s="192"/>
      <c r="H775" s="193"/>
      <c r="I775" s="192"/>
      <c r="J775" s="192"/>
      <c r="K775" s="194"/>
      <c r="L775" s="194"/>
      <c r="M775" s="195"/>
      <c r="N775" s="196"/>
      <c r="O775" s="196">
        <f>SUM(M778:M778)</f>
        <v>316.45120000000009</v>
      </c>
      <c r="P775" s="296" t="s">
        <v>74</v>
      </c>
    </row>
    <row r="776" spans="2:16" s="187" customFormat="1" x14ac:dyDescent="0.2">
      <c r="B776" s="288"/>
      <c r="C776" s="289"/>
      <c r="D776" s="289"/>
      <c r="E776" s="289"/>
      <c r="F776" s="289"/>
      <c r="G776" s="289"/>
      <c r="H776" s="290"/>
      <c r="I776" s="289"/>
      <c r="J776" s="289"/>
      <c r="K776" s="291"/>
      <c r="L776" s="291"/>
      <c r="M776" s="292"/>
      <c r="N776" s="293"/>
      <c r="O776" s="293"/>
      <c r="P776" s="294"/>
    </row>
    <row r="777" spans="2:16" x14ac:dyDescent="0.3">
      <c r="B777" s="280"/>
      <c r="C777" s="297" t="s">
        <v>1716</v>
      </c>
      <c r="D777" s="297"/>
      <c r="E777" s="297" t="s">
        <v>2</v>
      </c>
      <c r="F777" s="302"/>
      <c r="G777" s="297" t="s">
        <v>1729</v>
      </c>
      <c r="H777" s="297" t="s">
        <v>1757</v>
      </c>
      <c r="I777" s="297"/>
      <c r="J777" s="297" t="s">
        <v>1807</v>
      </c>
      <c r="K777" s="297"/>
      <c r="L777" s="297"/>
      <c r="M777" s="298" t="s">
        <v>3</v>
      </c>
      <c r="N777" s="299" t="s">
        <v>1717</v>
      </c>
      <c r="O777" s="293"/>
      <c r="P777" s="283"/>
    </row>
    <row r="778" spans="2:16" x14ac:dyDescent="0.3">
      <c r="B778" s="280"/>
      <c r="C778" s="300" t="s">
        <v>1718</v>
      </c>
      <c r="D778" s="300"/>
      <c r="E778" s="300" t="s">
        <v>1982</v>
      </c>
      <c r="F778" s="302"/>
      <c r="G778" s="302">
        <v>25.01</v>
      </c>
      <c r="H778" s="302">
        <v>1.2</v>
      </c>
      <c r="I778" s="301"/>
      <c r="J778" s="300">
        <f>G778*H778</f>
        <v>30.012</v>
      </c>
      <c r="K778" s="300"/>
      <c r="L778" s="300" t="s">
        <v>1720</v>
      </c>
      <c r="M778" s="302">
        <f>J814</f>
        <v>316.45120000000009</v>
      </c>
      <c r="N778" s="291" t="str">
        <f>P775</f>
        <v>m²</v>
      </c>
      <c r="O778" s="293"/>
      <c r="P778" s="283"/>
    </row>
    <row r="779" spans="2:16" x14ac:dyDescent="0.3">
      <c r="B779" s="280"/>
      <c r="C779" s="300" t="s">
        <v>1719</v>
      </c>
      <c r="D779" s="300"/>
      <c r="E779" s="300" t="s">
        <v>1984</v>
      </c>
      <c r="F779" s="302"/>
      <c r="G779" s="302">
        <v>25.09</v>
      </c>
      <c r="H779" s="302">
        <v>1.2</v>
      </c>
      <c r="I779" s="301"/>
      <c r="J779" s="300">
        <f>G779*H779</f>
        <v>30.107999999999997</v>
      </c>
      <c r="K779" s="300"/>
      <c r="L779" s="300"/>
      <c r="M779" s="302"/>
      <c r="N779" s="291"/>
      <c r="O779" s="293"/>
      <c r="P779" s="283"/>
    </row>
    <row r="780" spans="2:16" x14ac:dyDescent="0.3">
      <c r="B780" s="280"/>
      <c r="C780" s="300"/>
      <c r="D780" s="300"/>
      <c r="E780" s="300" t="s">
        <v>1985</v>
      </c>
      <c r="F780" s="302"/>
      <c r="G780" s="302">
        <v>25</v>
      </c>
      <c r="H780" s="301">
        <v>1.2</v>
      </c>
      <c r="I780" s="301"/>
      <c r="J780" s="300">
        <f t="shared" ref="J780:J791" si="17">G780*H780</f>
        <v>30</v>
      </c>
      <c r="K780" s="300"/>
      <c r="L780" s="300"/>
      <c r="M780" s="302"/>
      <c r="N780" s="291"/>
      <c r="O780" s="293"/>
      <c r="P780" s="283"/>
    </row>
    <row r="781" spans="2:16" x14ac:dyDescent="0.3">
      <c r="B781" s="280"/>
      <c r="C781" s="300" t="s">
        <v>1983</v>
      </c>
      <c r="D781" s="300"/>
      <c r="E781" s="300" t="s">
        <v>1986</v>
      </c>
      <c r="F781" s="302"/>
      <c r="G781" s="302">
        <v>25.08</v>
      </c>
      <c r="H781" s="301">
        <v>1.2</v>
      </c>
      <c r="I781" s="301"/>
      <c r="J781" s="300">
        <f t="shared" si="17"/>
        <v>30.095999999999997</v>
      </c>
      <c r="K781" s="300"/>
      <c r="L781" s="300"/>
      <c r="M781" s="302"/>
      <c r="N781" s="291"/>
      <c r="O781" s="293"/>
      <c r="P781" s="283"/>
    </row>
    <row r="782" spans="2:16" x14ac:dyDescent="0.3">
      <c r="B782" s="280"/>
      <c r="C782" s="300"/>
      <c r="D782" s="300"/>
      <c r="E782" s="300" t="s">
        <v>1987</v>
      </c>
      <c r="F782" s="302"/>
      <c r="G782" s="302">
        <v>9.31</v>
      </c>
      <c r="H782" s="301">
        <v>3</v>
      </c>
      <c r="I782" s="301"/>
      <c r="J782" s="300">
        <f t="shared" si="17"/>
        <v>27.93</v>
      </c>
      <c r="K782" s="300"/>
      <c r="L782" s="300"/>
      <c r="M782" s="302"/>
      <c r="N782" s="291"/>
      <c r="O782" s="293"/>
      <c r="P782" s="283"/>
    </row>
    <row r="783" spans="2:16" x14ac:dyDescent="0.3">
      <c r="B783" s="280"/>
      <c r="C783" s="300"/>
      <c r="D783" s="300"/>
      <c r="E783" s="300" t="s">
        <v>1988</v>
      </c>
      <c r="F783" s="302"/>
      <c r="G783" s="302">
        <v>9.3000000000000007</v>
      </c>
      <c r="H783" s="301">
        <v>3</v>
      </c>
      <c r="I783" s="301"/>
      <c r="J783" s="300">
        <f t="shared" si="17"/>
        <v>27.900000000000002</v>
      </c>
      <c r="K783" s="300"/>
      <c r="L783" s="300"/>
      <c r="M783" s="302"/>
      <c r="N783" s="291"/>
      <c r="O783" s="293"/>
      <c r="P783" s="283"/>
    </row>
    <row r="784" spans="2:16" x14ac:dyDescent="0.3">
      <c r="B784" s="280"/>
      <c r="C784" s="300"/>
      <c r="D784" s="300"/>
      <c r="E784" s="300" t="s">
        <v>1989</v>
      </c>
      <c r="F784" s="302"/>
      <c r="G784" s="302">
        <v>9.3000000000000007</v>
      </c>
      <c r="H784" s="301">
        <v>3</v>
      </c>
      <c r="I784" s="301"/>
      <c r="J784" s="300">
        <f t="shared" si="17"/>
        <v>27.900000000000002</v>
      </c>
      <c r="K784" s="300"/>
      <c r="L784" s="300"/>
      <c r="M784" s="302"/>
      <c r="N784" s="291"/>
      <c r="O784" s="293"/>
      <c r="P784" s="283"/>
    </row>
    <row r="785" spans="2:16" x14ac:dyDescent="0.3">
      <c r="B785" s="280"/>
      <c r="C785" s="300"/>
      <c r="D785" s="300"/>
      <c r="E785" s="300" t="s">
        <v>1990</v>
      </c>
      <c r="F785" s="302"/>
      <c r="G785" s="302">
        <v>9.2899999999999991</v>
      </c>
      <c r="H785" s="301">
        <v>3</v>
      </c>
      <c r="I785" s="301"/>
      <c r="J785" s="300">
        <f t="shared" si="17"/>
        <v>27.869999999999997</v>
      </c>
      <c r="K785" s="300"/>
      <c r="L785" s="300"/>
      <c r="M785" s="302"/>
      <c r="N785" s="291"/>
      <c r="O785" s="293"/>
      <c r="P785" s="283"/>
    </row>
    <row r="786" spans="2:16" x14ac:dyDescent="0.3">
      <c r="B786" s="280"/>
      <c r="C786" s="300"/>
      <c r="D786" s="300"/>
      <c r="E786" s="300" t="s">
        <v>1991</v>
      </c>
      <c r="F786" s="302"/>
      <c r="G786" s="302">
        <f>12.616+2.49+16.25</f>
        <v>31.356000000000002</v>
      </c>
      <c r="H786" s="301">
        <v>1.2</v>
      </c>
      <c r="I786" s="301"/>
      <c r="J786" s="300">
        <f t="shared" si="17"/>
        <v>37.627200000000002</v>
      </c>
      <c r="K786" s="300"/>
      <c r="L786" s="300"/>
      <c r="M786" s="302"/>
      <c r="N786" s="291"/>
      <c r="O786" s="293"/>
      <c r="P786" s="283"/>
    </row>
    <row r="787" spans="2:16" x14ac:dyDescent="0.3">
      <c r="B787" s="280"/>
      <c r="C787" s="300"/>
      <c r="D787" s="300"/>
      <c r="E787" s="300" t="s">
        <v>1992</v>
      </c>
      <c r="F787" s="302"/>
      <c r="G787" s="302">
        <v>6.99</v>
      </c>
      <c r="H787" s="301">
        <v>3</v>
      </c>
      <c r="I787" s="301"/>
      <c r="J787" s="300">
        <f t="shared" si="17"/>
        <v>20.97</v>
      </c>
      <c r="K787" s="300"/>
      <c r="L787" s="300"/>
      <c r="M787" s="302"/>
      <c r="N787" s="291"/>
      <c r="O787" s="293"/>
      <c r="P787" s="283"/>
    </row>
    <row r="788" spans="2:16" x14ac:dyDescent="0.3">
      <c r="B788" s="280"/>
      <c r="C788" s="300"/>
      <c r="D788" s="300"/>
      <c r="E788" s="300" t="s">
        <v>1993</v>
      </c>
      <c r="F788" s="302"/>
      <c r="G788" s="302">
        <v>6.74</v>
      </c>
      <c r="H788" s="301">
        <v>3</v>
      </c>
      <c r="I788" s="301"/>
      <c r="J788" s="300">
        <f t="shared" si="17"/>
        <v>20.22</v>
      </c>
      <c r="K788" s="300"/>
      <c r="L788" s="300"/>
      <c r="M788" s="302"/>
      <c r="N788" s="291"/>
      <c r="O788" s="293"/>
      <c r="P788" s="283"/>
    </row>
    <row r="789" spans="2:16" x14ac:dyDescent="0.3">
      <c r="B789" s="280"/>
      <c r="C789" s="300"/>
      <c r="D789" s="300"/>
      <c r="E789" s="300" t="s">
        <v>1994</v>
      </c>
      <c r="F789" s="302"/>
      <c r="G789" s="302">
        <v>5.49</v>
      </c>
      <c r="H789" s="301">
        <v>1.2</v>
      </c>
      <c r="I789" s="301"/>
      <c r="J789" s="300">
        <f t="shared" si="17"/>
        <v>6.5880000000000001</v>
      </c>
      <c r="K789" s="300"/>
      <c r="L789" s="300"/>
      <c r="M789" s="302"/>
      <c r="N789" s="291"/>
      <c r="O789" s="293"/>
      <c r="P789" s="283"/>
    </row>
    <row r="790" spans="2:16" x14ac:dyDescent="0.3">
      <c r="B790" s="280"/>
      <c r="C790" s="300"/>
      <c r="D790" s="300"/>
      <c r="E790" s="300" t="s">
        <v>1995</v>
      </c>
      <c r="F790" s="302"/>
      <c r="G790" s="302">
        <v>17</v>
      </c>
      <c r="H790" s="301">
        <v>1.2</v>
      </c>
      <c r="I790" s="301"/>
      <c r="J790" s="300">
        <f t="shared" si="17"/>
        <v>20.399999999999999</v>
      </c>
      <c r="K790" s="300"/>
      <c r="L790" s="300"/>
      <c r="M790" s="302"/>
      <c r="N790" s="291"/>
      <c r="O790" s="293"/>
      <c r="P790" s="283"/>
    </row>
    <row r="791" spans="2:16" x14ac:dyDescent="0.3">
      <c r="B791" s="280"/>
      <c r="C791" s="300"/>
      <c r="D791" s="300"/>
      <c r="E791" s="300" t="s">
        <v>2031</v>
      </c>
      <c r="F791" s="302"/>
      <c r="G791" s="302">
        <f>6.5+5.65+6.5</f>
        <v>18.649999999999999</v>
      </c>
      <c r="H791" s="301">
        <v>1.2</v>
      </c>
      <c r="I791" s="301"/>
      <c r="J791" s="300">
        <f t="shared" si="17"/>
        <v>22.38</v>
      </c>
      <c r="K791" s="300"/>
      <c r="L791" s="300"/>
      <c r="M791" s="302"/>
      <c r="N791" s="291"/>
      <c r="O791" s="293"/>
      <c r="P791" s="283"/>
    </row>
    <row r="792" spans="2:16" x14ac:dyDescent="0.3">
      <c r="B792" s="280"/>
      <c r="C792" s="300"/>
      <c r="D792" s="300"/>
      <c r="E792" s="300"/>
      <c r="F792" s="302"/>
      <c r="G792" s="302"/>
      <c r="H792" s="301"/>
      <c r="I792" s="301"/>
      <c r="J792" s="300"/>
      <c r="K792" s="300"/>
      <c r="L792" s="300"/>
      <c r="M792" s="302"/>
      <c r="N792" s="291"/>
      <c r="O792" s="293"/>
      <c r="P792" s="283"/>
    </row>
    <row r="793" spans="2:16" x14ac:dyDescent="0.3">
      <c r="B793" s="280"/>
      <c r="C793" s="300"/>
      <c r="D793" s="300"/>
      <c r="E793" s="300"/>
      <c r="F793" s="302"/>
      <c r="G793" s="302"/>
      <c r="H793" s="300"/>
      <c r="I793" s="324" t="s">
        <v>2032</v>
      </c>
      <c r="J793" s="318">
        <f>SUM(J778:J791)</f>
        <v>360.0012000000001</v>
      </c>
      <c r="K793" s="300"/>
      <c r="L793" s="300"/>
      <c r="M793" s="302"/>
      <c r="N793" s="291"/>
      <c r="O793" s="293"/>
      <c r="P793" s="283"/>
    </row>
    <row r="794" spans="2:16" x14ac:dyDescent="0.3">
      <c r="B794" s="280"/>
      <c r="C794" s="300"/>
      <c r="D794" s="300"/>
      <c r="E794" s="300"/>
      <c r="F794" s="302"/>
      <c r="G794" s="302"/>
      <c r="H794" s="300"/>
      <c r="I794" s="301"/>
      <c r="J794" s="301"/>
      <c r="K794" s="300"/>
      <c r="L794" s="300"/>
      <c r="M794" s="302"/>
      <c r="N794" s="291"/>
      <c r="O794" s="293"/>
      <c r="P794" s="283"/>
    </row>
    <row r="795" spans="2:16" x14ac:dyDescent="0.3">
      <c r="B795" s="280"/>
      <c r="C795" s="300"/>
      <c r="D795" s="300"/>
      <c r="E795" s="450" t="s">
        <v>1930</v>
      </c>
      <c r="F795" s="450"/>
      <c r="G795" s="450"/>
      <c r="H795" s="450"/>
      <c r="I795" s="450"/>
      <c r="J795" s="450"/>
      <c r="K795" s="300"/>
      <c r="L795" s="300"/>
      <c r="M795" s="302"/>
      <c r="N795" s="291"/>
      <c r="O795" s="293"/>
      <c r="P795" s="283"/>
    </row>
    <row r="796" spans="2:16" x14ac:dyDescent="0.3">
      <c r="B796" s="280"/>
      <c r="C796" s="300"/>
      <c r="D796" s="300"/>
      <c r="E796" s="297"/>
      <c r="F796" s="297"/>
      <c r="G796" s="297"/>
      <c r="H796" s="297"/>
      <c r="I796" s="297"/>
      <c r="J796" s="297"/>
      <c r="K796" s="300"/>
      <c r="L796" s="300"/>
      <c r="M796" s="302"/>
      <c r="N796" s="291"/>
      <c r="O796" s="293"/>
      <c r="P796" s="283"/>
    </row>
    <row r="797" spans="2:16" x14ac:dyDescent="0.3">
      <c r="B797" s="280"/>
      <c r="C797" s="312"/>
      <c r="D797" s="300"/>
      <c r="E797" s="450" t="s">
        <v>2033</v>
      </c>
      <c r="F797" s="450"/>
      <c r="G797" s="450"/>
      <c r="H797" s="450"/>
      <c r="I797" s="450"/>
      <c r="J797" s="450"/>
      <c r="K797" s="300"/>
      <c r="L797" s="300"/>
      <c r="M797" s="302"/>
      <c r="N797" s="291"/>
      <c r="O797" s="293"/>
      <c r="P797" s="283"/>
    </row>
    <row r="798" spans="2:16" x14ac:dyDescent="0.3">
      <c r="B798" s="280"/>
      <c r="C798" s="297"/>
      <c r="D798" s="300"/>
      <c r="E798" s="297" t="s">
        <v>2</v>
      </c>
      <c r="F798" s="298" t="s">
        <v>1741</v>
      </c>
      <c r="G798" s="298" t="s">
        <v>1742</v>
      </c>
      <c r="H798" s="297" t="s">
        <v>1932</v>
      </c>
      <c r="I798" s="301"/>
      <c r="J798" s="318" t="s">
        <v>1807</v>
      </c>
      <c r="K798" s="300"/>
      <c r="L798" s="300"/>
      <c r="M798" s="302"/>
      <c r="N798" s="291"/>
      <c r="O798" s="293"/>
      <c r="P798" s="283"/>
    </row>
    <row r="799" spans="2:16" x14ac:dyDescent="0.3">
      <c r="B799" s="280"/>
      <c r="C799" s="297"/>
      <c r="D799" s="300"/>
      <c r="E799" s="313" t="s">
        <v>2060</v>
      </c>
      <c r="F799" s="302">
        <v>1.2</v>
      </c>
      <c r="G799" s="302">
        <v>0.8</v>
      </c>
      <c r="H799" s="300">
        <v>1</v>
      </c>
      <c r="I799" s="301"/>
      <c r="J799" s="301">
        <f>F799*G799*H799</f>
        <v>0.96</v>
      </c>
      <c r="K799" s="300"/>
      <c r="L799" s="300"/>
      <c r="M799" s="302"/>
      <c r="N799" s="291"/>
      <c r="O799" s="293"/>
      <c r="P799" s="283"/>
    </row>
    <row r="800" spans="2:16" x14ac:dyDescent="0.3">
      <c r="B800" s="280"/>
      <c r="C800" s="297"/>
      <c r="D800" s="300"/>
      <c r="E800" s="300" t="s">
        <v>2061</v>
      </c>
      <c r="F800" s="302">
        <v>2.1</v>
      </c>
      <c r="G800" s="302">
        <v>0.8</v>
      </c>
      <c r="H800" s="300">
        <v>1</v>
      </c>
      <c r="I800" s="301"/>
      <c r="J800" s="301">
        <f>F800*G800*H800</f>
        <v>1.6800000000000002</v>
      </c>
      <c r="K800" s="300"/>
      <c r="L800" s="300"/>
      <c r="M800" s="302"/>
      <c r="N800" s="291"/>
      <c r="O800" s="293"/>
      <c r="P800" s="283"/>
    </row>
    <row r="801" spans="2:16" x14ac:dyDescent="0.3">
      <c r="B801" s="280"/>
      <c r="C801" s="297"/>
      <c r="D801" s="300"/>
      <c r="E801" s="313" t="s">
        <v>2034</v>
      </c>
      <c r="F801" s="302">
        <v>1.2</v>
      </c>
      <c r="G801" s="302">
        <v>0.9</v>
      </c>
      <c r="H801" s="300">
        <v>4</v>
      </c>
      <c r="I801" s="301"/>
      <c r="J801" s="301">
        <f t="shared" ref="J801:J810" si="18">F801*G801*H801</f>
        <v>4.32</v>
      </c>
      <c r="K801" s="300"/>
      <c r="L801" s="300"/>
      <c r="M801" s="302"/>
      <c r="N801" s="291"/>
      <c r="O801" s="293"/>
      <c r="P801" s="283"/>
    </row>
    <row r="802" spans="2:16" x14ac:dyDescent="0.3">
      <c r="B802" s="280"/>
      <c r="C802" s="297"/>
      <c r="D802" s="300"/>
      <c r="E802" s="313" t="s">
        <v>2035</v>
      </c>
      <c r="F802" s="302">
        <v>2.1</v>
      </c>
      <c r="G802" s="302">
        <v>0.9</v>
      </c>
      <c r="H802" s="300">
        <v>4</v>
      </c>
      <c r="I802" s="301"/>
      <c r="J802" s="301">
        <f t="shared" si="18"/>
        <v>7.5600000000000005</v>
      </c>
      <c r="K802" s="300"/>
      <c r="L802" s="300"/>
      <c r="M802" s="302"/>
      <c r="N802" s="291"/>
      <c r="O802" s="293"/>
      <c r="P802" s="283"/>
    </row>
    <row r="803" spans="2:16" x14ac:dyDescent="0.3">
      <c r="B803" s="280"/>
      <c r="C803" s="297"/>
      <c r="D803" s="300"/>
      <c r="E803" s="313" t="s">
        <v>2036</v>
      </c>
      <c r="F803" s="302">
        <v>2.1</v>
      </c>
      <c r="G803" s="302">
        <v>1</v>
      </c>
      <c r="H803" s="300">
        <v>2</v>
      </c>
      <c r="I803" s="301"/>
      <c r="J803" s="301">
        <f t="shared" si="18"/>
        <v>4.2</v>
      </c>
      <c r="K803" s="300"/>
      <c r="L803" s="300"/>
      <c r="M803" s="302"/>
      <c r="N803" s="291"/>
      <c r="O803" s="293"/>
      <c r="P803" s="283"/>
    </row>
    <row r="804" spans="2:16" x14ac:dyDescent="0.3">
      <c r="B804" s="280"/>
      <c r="C804" s="297"/>
      <c r="D804" s="300"/>
      <c r="E804" s="313" t="s">
        <v>2037</v>
      </c>
      <c r="F804" s="302">
        <v>1.2</v>
      </c>
      <c r="G804" s="302">
        <v>1</v>
      </c>
      <c r="H804" s="300">
        <v>2</v>
      </c>
      <c r="I804" s="301"/>
      <c r="J804" s="301">
        <f t="shared" si="18"/>
        <v>2.4</v>
      </c>
      <c r="K804" s="300"/>
      <c r="L804" s="300"/>
      <c r="M804" s="302"/>
      <c r="N804" s="291"/>
      <c r="O804" s="293"/>
      <c r="P804" s="283"/>
    </row>
    <row r="805" spans="2:16" x14ac:dyDescent="0.3">
      <c r="B805" s="280"/>
      <c r="C805" s="297"/>
      <c r="D805" s="300"/>
      <c r="E805" s="313" t="s">
        <v>2038</v>
      </c>
      <c r="F805" s="302">
        <v>1.2</v>
      </c>
      <c r="G805" s="302">
        <v>1.2</v>
      </c>
      <c r="H805" s="300">
        <v>4</v>
      </c>
      <c r="I805" s="301"/>
      <c r="J805" s="301">
        <f t="shared" si="18"/>
        <v>5.76</v>
      </c>
      <c r="K805" s="300"/>
      <c r="L805" s="300"/>
      <c r="M805" s="302"/>
      <c r="N805" s="291"/>
      <c r="O805" s="293"/>
      <c r="P805" s="283"/>
    </row>
    <row r="806" spans="2:16" x14ac:dyDescent="0.3">
      <c r="B806" s="280"/>
      <c r="C806" s="297"/>
      <c r="D806" s="300"/>
      <c r="E806" s="313" t="s">
        <v>2039</v>
      </c>
      <c r="F806" s="302">
        <v>1.2</v>
      </c>
      <c r="G806" s="302">
        <v>1.2</v>
      </c>
      <c r="H806" s="300">
        <v>4</v>
      </c>
      <c r="I806" s="301"/>
      <c r="J806" s="301">
        <f t="shared" si="18"/>
        <v>5.76</v>
      </c>
      <c r="K806" s="300"/>
      <c r="L806" s="300"/>
      <c r="M806" s="302"/>
      <c r="N806" s="291"/>
      <c r="O806" s="293"/>
      <c r="P806" s="283"/>
    </row>
    <row r="807" spans="2:16" x14ac:dyDescent="0.3">
      <c r="B807" s="280"/>
      <c r="C807" s="297"/>
      <c r="D807" s="300"/>
      <c r="E807" s="313" t="s">
        <v>2062</v>
      </c>
      <c r="F807" s="302">
        <v>1.2</v>
      </c>
      <c r="G807" s="302">
        <v>1.8</v>
      </c>
      <c r="H807" s="300">
        <v>1</v>
      </c>
      <c r="I807" s="301"/>
      <c r="J807" s="301">
        <f t="shared" si="18"/>
        <v>2.16</v>
      </c>
      <c r="K807" s="300"/>
      <c r="L807" s="300"/>
      <c r="M807" s="302"/>
      <c r="N807" s="291"/>
      <c r="O807" s="293"/>
      <c r="P807" s="283"/>
    </row>
    <row r="808" spans="2:16" x14ac:dyDescent="0.3">
      <c r="B808" s="280"/>
      <c r="C808" s="297"/>
      <c r="D808" s="300"/>
      <c r="E808" s="313" t="s">
        <v>2047</v>
      </c>
      <c r="F808" s="302">
        <v>1.2</v>
      </c>
      <c r="G808" s="302">
        <v>1.8</v>
      </c>
      <c r="H808" s="300">
        <v>1</v>
      </c>
      <c r="I808" s="301"/>
      <c r="J808" s="301">
        <f t="shared" si="18"/>
        <v>2.16</v>
      </c>
      <c r="K808" s="300"/>
      <c r="L808" s="300"/>
      <c r="M808" s="302"/>
      <c r="N808" s="291"/>
      <c r="O808" s="293"/>
      <c r="P808" s="283"/>
    </row>
    <row r="809" spans="2:16" x14ac:dyDescent="0.3">
      <c r="B809" s="280"/>
      <c r="C809" s="297"/>
      <c r="D809" s="300"/>
      <c r="E809" s="300" t="s">
        <v>1938</v>
      </c>
      <c r="F809" s="302">
        <v>0.4</v>
      </c>
      <c r="G809" s="302">
        <v>0.6</v>
      </c>
      <c r="H809" s="300">
        <v>5</v>
      </c>
      <c r="I809" s="301"/>
      <c r="J809" s="301">
        <f t="shared" si="18"/>
        <v>1.2</v>
      </c>
      <c r="K809" s="300"/>
      <c r="L809" s="300"/>
      <c r="M809" s="302"/>
      <c r="N809" s="291"/>
      <c r="O809" s="293"/>
      <c r="P809" s="283"/>
    </row>
    <row r="810" spans="2:16" x14ac:dyDescent="0.3">
      <c r="B810" s="280"/>
      <c r="C810" s="297"/>
      <c r="D810" s="300"/>
      <c r="E810" s="313" t="s">
        <v>2040</v>
      </c>
      <c r="F810" s="302">
        <v>2.75</v>
      </c>
      <c r="G810" s="302">
        <v>1.96</v>
      </c>
      <c r="H810" s="300">
        <v>1</v>
      </c>
      <c r="I810" s="301"/>
      <c r="J810" s="301">
        <f t="shared" si="18"/>
        <v>5.39</v>
      </c>
      <c r="K810" s="300"/>
      <c r="L810" s="300"/>
      <c r="M810" s="302"/>
      <c r="N810" s="291"/>
      <c r="O810" s="293"/>
      <c r="P810" s="283"/>
    </row>
    <row r="811" spans="2:16" x14ac:dyDescent="0.3">
      <c r="B811" s="280"/>
      <c r="C811" s="300"/>
      <c r="D811" s="300"/>
      <c r="E811" s="300"/>
      <c r="F811" s="302"/>
      <c r="G811" s="302"/>
      <c r="H811" s="300"/>
      <c r="I811" s="324" t="s">
        <v>2041</v>
      </c>
      <c r="J811" s="318">
        <f>SUM(J799:J810)</f>
        <v>43.55</v>
      </c>
      <c r="K811" s="300"/>
      <c r="L811" s="300"/>
      <c r="M811" s="302"/>
      <c r="N811" s="291"/>
      <c r="O811" s="293"/>
      <c r="P811" s="283"/>
    </row>
    <row r="812" spans="2:16" x14ac:dyDescent="0.3">
      <c r="B812" s="280"/>
      <c r="C812" s="300"/>
      <c r="D812" s="300"/>
      <c r="E812" s="300"/>
      <c r="F812" s="302"/>
      <c r="G812" s="302"/>
      <c r="H812" s="300"/>
      <c r="I812" s="324"/>
      <c r="J812" s="318"/>
      <c r="K812" s="300"/>
      <c r="L812" s="300"/>
      <c r="M812" s="302"/>
      <c r="N812" s="291"/>
      <c r="O812" s="293"/>
      <c r="P812" s="283"/>
    </row>
    <row r="813" spans="2:16" x14ac:dyDescent="0.3">
      <c r="B813" s="280"/>
      <c r="C813" s="300"/>
      <c r="D813" s="300"/>
      <c r="E813" s="300"/>
      <c r="F813" s="302"/>
      <c r="G813" s="302"/>
      <c r="H813" s="300"/>
      <c r="I813" s="324"/>
      <c r="J813" s="318"/>
      <c r="K813" s="300"/>
      <c r="L813" s="300"/>
      <c r="M813" s="302"/>
      <c r="N813" s="291"/>
      <c r="O813" s="293"/>
      <c r="P813" s="283"/>
    </row>
    <row r="814" spans="2:16" x14ac:dyDescent="0.3">
      <c r="B814" s="280"/>
      <c r="C814" s="300"/>
      <c r="D814" s="300"/>
      <c r="E814" s="300"/>
      <c r="F814" s="302"/>
      <c r="G814" s="302"/>
      <c r="H814" s="300"/>
      <c r="I814" s="308" t="s">
        <v>2042</v>
      </c>
      <c r="J814" s="318">
        <f>J793-J811</f>
        <v>316.45120000000009</v>
      </c>
      <c r="K814" s="300"/>
      <c r="L814" s="300"/>
      <c r="M814" s="302"/>
      <c r="N814" s="291"/>
      <c r="O814" s="293"/>
      <c r="P814" s="283"/>
    </row>
    <row r="815" spans="2:16" ht="19.5" thickBot="1" x14ac:dyDescent="0.35">
      <c r="B815" s="280"/>
      <c r="C815" s="300"/>
      <c r="D815" s="300"/>
      <c r="E815" s="300"/>
      <c r="F815" s="302"/>
      <c r="G815" s="302"/>
      <c r="H815" s="300"/>
      <c r="I815" s="301"/>
      <c r="J815" s="301"/>
      <c r="K815" s="300"/>
      <c r="L815" s="300"/>
      <c r="M815" s="302"/>
      <c r="N815" s="291"/>
      <c r="O815" s="293"/>
      <c r="P815" s="283"/>
    </row>
    <row r="816" spans="2:16" s="187" customFormat="1" ht="19.5" thickBot="1" x14ac:dyDescent="0.25">
      <c r="B816" s="295" t="s">
        <v>2063</v>
      </c>
      <c r="C816" s="191" t="s">
        <v>309</v>
      </c>
      <c r="D816" s="191"/>
      <c r="E816" s="192"/>
      <c r="F816" s="192"/>
      <c r="G816" s="192"/>
      <c r="H816" s="193"/>
      <c r="I816" s="192"/>
      <c r="J816" s="192"/>
      <c r="K816" s="194"/>
      <c r="L816" s="194"/>
      <c r="M816" s="195"/>
      <c r="N816" s="196"/>
      <c r="O816" s="196">
        <f>SUM(M819:M819)</f>
        <v>36</v>
      </c>
      <c r="P816" s="296" t="s">
        <v>1731</v>
      </c>
    </row>
    <row r="817" spans="2:16" s="187" customFormat="1" x14ac:dyDescent="0.2">
      <c r="B817" s="288"/>
      <c r="C817" s="289"/>
      <c r="D817" s="289"/>
      <c r="E817" s="289"/>
      <c r="F817" s="289"/>
      <c r="G817" s="289"/>
      <c r="H817" s="290"/>
      <c r="I817" s="289"/>
      <c r="J817" s="289"/>
      <c r="K817" s="291"/>
      <c r="L817" s="291"/>
      <c r="M817" s="292"/>
      <c r="N817" s="293"/>
      <c r="O817" s="293"/>
      <c r="P817" s="294"/>
    </row>
    <row r="818" spans="2:16" x14ac:dyDescent="0.3">
      <c r="B818" s="280"/>
      <c r="C818" s="297" t="s">
        <v>1716</v>
      </c>
      <c r="D818" s="297"/>
      <c r="E818" s="297" t="s">
        <v>2</v>
      </c>
      <c r="F818" s="302"/>
      <c r="G818" s="297" t="s">
        <v>2064</v>
      </c>
      <c r="H818" s="297" t="s">
        <v>1757</v>
      </c>
      <c r="I818" s="297"/>
      <c r="J818" s="297" t="s">
        <v>1741</v>
      </c>
      <c r="K818" s="297"/>
      <c r="L818" s="297"/>
      <c r="M818" s="298" t="s">
        <v>3</v>
      </c>
      <c r="N818" s="299" t="s">
        <v>1717</v>
      </c>
      <c r="O818" s="293"/>
      <c r="P818" s="283"/>
    </row>
    <row r="819" spans="2:16" x14ac:dyDescent="0.3">
      <c r="B819" s="280"/>
      <c r="C819" s="300" t="s">
        <v>1718</v>
      </c>
      <c r="D819" s="300"/>
      <c r="E819" s="300" t="s">
        <v>1982</v>
      </c>
      <c r="F819" s="302"/>
      <c r="G819" s="302">
        <v>6</v>
      </c>
      <c r="H819" s="302">
        <v>1.2</v>
      </c>
      <c r="I819" s="301"/>
      <c r="J819" s="300">
        <f>G819*H819</f>
        <v>7.1999999999999993</v>
      </c>
      <c r="K819" s="300"/>
      <c r="L819" s="300" t="s">
        <v>1720</v>
      </c>
      <c r="M819" s="302">
        <f>J828</f>
        <v>36</v>
      </c>
      <c r="N819" s="291" t="s">
        <v>1731</v>
      </c>
      <c r="O819" s="293"/>
      <c r="P819" s="283"/>
    </row>
    <row r="820" spans="2:16" x14ac:dyDescent="0.3">
      <c r="B820" s="280"/>
      <c r="C820" s="300" t="s">
        <v>1719</v>
      </c>
      <c r="D820" s="300"/>
      <c r="E820" s="300" t="s">
        <v>1984</v>
      </c>
      <c r="F820" s="302"/>
      <c r="G820" s="302">
        <v>6</v>
      </c>
      <c r="H820" s="302">
        <v>1.2</v>
      </c>
      <c r="I820" s="301"/>
      <c r="J820" s="300">
        <f>G820*H820</f>
        <v>7.1999999999999993</v>
      </c>
      <c r="K820" s="300"/>
      <c r="L820" s="300"/>
      <c r="M820" s="302"/>
      <c r="N820" s="291"/>
      <c r="O820" s="293"/>
      <c r="P820" s="283"/>
    </row>
    <row r="821" spans="2:16" x14ac:dyDescent="0.3">
      <c r="B821" s="280"/>
      <c r="C821" s="300"/>
      <c r="D821" s="300"/>
      <c r="E821" s="300" t="s">
        <v>1985</v>
      </c>
      <c r="F821" s="302"/>
      <c r="G821" s="302">
        <v>6</v>
      </c>
      <c r="H821" s="301">
        <v>1.2</v>
      </c>
      <c r="I821" s="301"/>
      <c r="J821" s="300">
        <f t="shared" ref="J821:J827" si="19">G821*H821</f>
        <v>7.1999999999999993</v>
      </c>
      <c r="K821" s="300"/>
      <c r="L821" s="300"/>
      <c r="M821" s="302"/>
      <c r="N821" s="291"/>
      <c r="O821" s="293"/>
      <c r="P821" s="283"/>
    </row>
    <row r="822" spans="2:16" x14ac:dyDescent="0.3">
      <c r="B822" s="280"/>
      <c r="C822" s="300" t="s">
        <v>2065</v>
      </c>
      <c r="D822" s="300"/>
      <c r="E822" s="300" t="s">
        <v>1986</v>
      </c>
      <c r="F822" s="302"/>
      <c r="G822" s="302">
        <v>6</v>
      </c>
      <c r="H822" s="301">
        <v>1.2</v>
      </c>
      <c r="I822" s="301"/>
      <c r="J822" s="300">
        <f t="shared" si="19"/>
        <v>7.1999999999999993</v>
      </c>
      <c r="K822" s="300"/>
      <c r="L822" s="300"/>
      <c r="M822" s="302"/>
      <c r="N822" s="291"/>
      <c r="O822" s="293"/>
      <c r="P822" s="283"/>
    </row>
    <row r="823" spans="2:16" x14ac:dyDescent="0.3">
      <c r="B823" s="280"/>
      <c r="C823" s="300"/>
      <c r="D823" s="300"/>
      <c r="E823" s="300" t="s">
        <v>1987</v>
      </c>
      <c r="F823" s="302"/>
      <c r="G823" s="302">
        <v>1</v>
      </c>
      <c r="H823" s="301">
        <v>1.2</v>
      </c>
      <c r="I823" s="301"/>
      <c r="J823" s="300">
        <f t="shared" si="19"/>
        <v>1.2</v>
      </c>
      <c r="K823" s="300"/>
      <c r="L823" s="300"/>
      <c r="M823" s="302"/>
      <c r="N823" s="291"/>
      <c r="O823" s="293"/>
      <c r="P823" s="283"/>
    </row>
    <row r="824" spans="2:16" x14ac:dyDescent="0.3">
      <c r="B824" s="280"/>
      <c r="C824" s="300"/>
      <c r="D824" s="300"/>
      <c r="E824" s="300" t="s">
        <v>1988</v>
      </c>
      <c r="F824" s="302"/>
      <c r="G824" s="302">
        <v>1</v>
      </c>
      <c r="H824" s="301">
        <v>1.2</v>
      </c>
      <c r="I824" s="301"/>
      <c r="J824" s="300">
        <f t="shared" si="19"/>
        <v>1.2</v>
      </c>
      <c r="K824" s="300"/>
      <c r="L824" s="300"/>
      <c r="M824" s="302"/>
      <c r="N824" s="291"/>
      <c r="O824" s="293"/>
      <c r="P824" s="283"/>
    </row>
    <row r="825" spans="2:16" x14ac:dyDescent="0.3">
      <c r="B825" s="280"/>
      <c r="C825" s="300"/>
      <c r="D825" s="300"/>
      <c r="E825" s="300" t="s">
        <v>1989</v>
      </c>
      <c r="F825" s="302"/>
      <c r="G825" s="302">
        <v>1</v>
      </c>
      <c r="H825" s="301">
        <v>1.2</v>
      </c>
      <c r="I825" s="301"/>
      <c r="J825" s="300">
        <f t="shared" si="19"/>
        <v>1.2</v>
      </c>
      <c r="K825" s="300"/>
      <c r="L825" s="300"/>
      <c r="M825" s="302"/>
      <c r="N825" s="291"/>
      <c r="O825" s="293"/>
      <c r="P825" s="283"/>
    </row>
    <row r="826" spans="2:16" x14ac:dyDescent="0.3">
      <c r="B826" s="280"/>
      <c r="C826" s="300"/>
      <c r="D826" s="300"/>
      <c r="E826" s="300" t="s">
        <v>1990</v>
      </c>
      <c r="F826" s="302"/>
      <c r="G826" s="302">
        <v>1</v>
      </c>
      <c r="H826" s="301">
        <v>1.2</v>
      </c>
      <c r="I826" s="301"/>
      <c r="J826" s="300">
        <f t="shared" si="19"/>
        <v>1.2</v>
      </c>
      <c r="K826" s="300"/>
      <c r="L826" s="300"/>
      <c r="M826" s="302"/>
      <c r="N826" s="291"/>
      <c r="O826" s="293"/>
      <c r="P826" s="283"/>
    </row>
    <row r="827" spans="2:16" x14ac:dyDescent="0.3">
      <c r="B827" s="280"/>
      <c r="C827" s="300"/>
      <c r="D827" s="300"/>
      <c r="E827" s="300" t="s">
        <v>2066</v>
      </c>
      <c r="F827" s="302"/>
      <c r="G827" s="302">
        <v>2</v>
      </c>
      <c r="H827" s="301">
        <v>1.2</v>
      </c>
      <c r="I827" s="301"/>
      <c r="J827" s="300">
        <f t="shared" si="19"/>
        <v>2.4</v>
      </c>
      <c r="K827" s="300"/>
      <c r="L827" s="300"/>
      <c r="M827" s="302"/>
      <c r="N827" s="291"/>
      <c r="O827" s="293"/>
      <c r="P827" s="283"/>
    </row>
    <row r="828" spans="2:16" x14ac:dyDescent="0.3">
      <c r="B828" s="280"/>
      <c r="C828" s="300"/>
      <c r="D828" s="300"/>
      <c r="E828" s="300"/>
      <c r="F828" s="302"/>
      <c r="G828" s="302"/>
      <c r="H828" s="301"/>
      <c r="I828" s="308" t="s">
        <v>1824</v>
      </c>
      <c r="J828" s="306">
        <f>SUM(J819:J827)</f>
        <v>36</v>
      </c>
      <c r="K828" s="300"/>
      <c r="L828" s="300"/>
      <c r="M828" s="302"/>
      <c r="N828" s="291"/>
      <c r="O828" s="293"/>
      <c r="P828" s="283"/>
    </row>
    <row r="829" spans="2:16" x14ac:dyDescent="0.3">
      <c r="B829" s="280"/>
      <c r="C829" s="300"/>
      <c r="D829" s="300"/>
      <c r="E829" s="300"/>
      <c r="F829" s="302"/>
      <c r="G829" s="302"/>
      <c r="H829" s="301"/>
      <c r="I829" s="301"/>
      <c r="J829" s="300"/>
      <c r="K829" s="300"/>
      <c r="L829" s="300"/>
      <c r="M829" s="302"/>
      <c r="N829" s="291"/>
      <c r="O829" s="293"/>
      <c r="P829" s="283"/>
    </row>
    <row r="830" spans="2:16" ht="19.5" thickBot="1" x14ac:dyDescent="0.35">
      <c r="B830" s="280"/>
      <c r="C830" s="300"/>
      <c r="D830" s="300"/>
      <c r="E830" s="300"/>
      <c r="F830" s="302"/>
      <c r="G830" s="302"/>
      <c r="H830" s="301"/>
      <c r="I830" s="301"/>
      <c r="J830" s="300"/>
      <c r="K830" s="300"/>
      <c r="L830" s="300"/>
      <c r="M830" s="302"/>
      <c r="N830" s="291"/>
      <c r="O830" s="293"/>
      <c r="P830" s="283"/>
    </row>
    <row r="831" spans="2:16" s="187" customFormat="1" ht="19.5" thickBot="1" x14ac:dyDescent="0.25">
      <c r="B831" s="284">
        <v>10</v>
      </c>
      <c r="C831" s="184" t="s">
        <v>23</v>
      </c>
      <c r="D831" s="184"/>
      <c r="E831" s="185"/>
      <c r="F831" s="185"/>
      <c r="G831" s="185"/>
      <c r="H831" s="184"/>
      <c r="I831" s="185"/>
      <c r="J831" s="185"/>
      <c r="K831" s="185"/>
      <c r="L831" s="185"/>
      <c r="M831" s="186"/>
      <c r="N831" s="185"/>
      <c r="O831" s="185"/>
      <c r="P831" s="285"/>
    </row>
    <row r="832" spans="2:16" ht="16.5" customHeight="1" thickBot="1" x14ac:dyDescent="0.35">
      <c r="B832" s="280"/>
      <c r="C832" s="281"/>
      <c r="D832" s="281"/>
      <c r="E832" s="281"/>
      <c r="F832" s="281"/>
      <c r="G832" s="281"/>
      <c r="H832" s="281"/>
      <c r="I832" s="281"/>
      <c r="J832" s="281"/>
      <c r="K832" s="281"/>
      <c r="L832" s="281"/>
      <c r="M832" s="282"/>
      <c r="N832" s="281"/>
      <c r="O832" s="281"/>
      <c r="P832" s="283"/>
    </row>
    <row r="833" spans="2:16" s="187" customFormat="1" ht="19.5" thickBot="1" x14ac:dyDescent="0.25">
      <c r="B833" s="286" t="s">
        <v>2067</v>
      </c>
      <c r="C833" s="188" t="s">
        <v>311</v>
      </c>
      <c r="D833" s="188"/>
      <c r="E833" s="189"/>
      <c r="F833" s="189"/>
      <c r="G833" s="189"/>
      <c r="H833" s="189"/>
      <c r="I833" s="189"/>
      <c r="J833" s="189"/>
      <c r="K833" s="189"/>
      <c r="L833" s="189"/>
      <c r="M833" s="190"/>
      <c r="N833" s="189"/>
      <c r="O833" s="189"/>
      <c r="P833" s="287"/>
    </row>
    <row r="834" spans="2:16" s="187" customFormat="1" ht="19.5" thickBot="1" x14ac:dyDescent="0.25">
      <c r="B834" s="288"/>
      <c r="C834" s="289"/>
      <c r="D834" s="289"/>
      <c r="E834" s="289"/>
      <c r="F834" s="289"/>
      <c r="G834" s="289"/>
      <c r="H834" s="290"/>
      <c r="I834" s="289"/>
      <c r="J834" s="289"/>
      <c r="K834" s="291"/>
      <c r="L834" s="291"/>
      <c r="M834" s="292"/>
      <c r="N834" s="293"/>
      <c r="O834" s="293"/>
      <c r="P834" s="294"/>
    </row>
    <row r="835" spans="2:16" s="187" customFormat="1" ht="19.5" thickBot="1" x14ac:dyDescent="0.25">
      <c r="B835" s="295" t="s">
        <v>2068</v>
      </c>
      <c r="C835" s="191" t="s">
        <v>2069</v>
      </c>
      <c r="D835" s="191"/>
      <c r="E835" s="192"/>
      <c r="F835" s="192"/>
      <c r="G835" s="192"/>
      <c r="H835" s="193"/>
      <c r="I835" s="192"/>
      <c r="J835" s="192"/>
      <c r="K835" s="194"/>
      <c r="L835" s="194"/>
      <c r="M835" s="195"/>
      <c r="N835" s="196"/>
      <c r="O835" s="196">
        <f>SUM(M838:M838)</f>
        <v>6.0200000000000005</v>
      </c>
      <c r="P835" s="296" t="s">
        <v>1731</v>
      </c>
    </row>
    <row r="836" spans="2:16" s="187" customFormat="1" x14ac:dyDescent="0.2">
      <c r="B836" s="288"/>
      <c r="C836" s="289"/>
      <c r="D836" s="289"/>
      <c r="E836" s="289"/>
      <c r="F836" s="289"/>
      <c r="G836" s="289"/>
      <c r="H836" s="290"/>
      <c r="I836" s="289"/>
      <c r="J836" s="289"/>
      <c r="K836" s="291"/>
      <c r="L836" s="291"/>
      <c r="M836" s="292"/>
      <c r="N836" s="293"/>
      <c r="O836" s="293"/>
      <c r="P836" s="294"/>
    </row>
    <row r="837" spans="2:16" x14ac:dyDescent="0.3">
      <c r="B837" s="280"/>
      <c r="C837" s="297" t="s">
        <v>1716</v>
      </c>
      <c r="D837" s="297"/>
      <c r="E837" s="297" t="s">
        <v>2</v>
      </c>
      <c r="F837" s="297" t="s">
        <v>1742</v>
      </c>
      <c r="G837" s="297" t="s">
        <v>2070</v>
      </c>
      <c r="H837" s="297" t="s">
        <v>1555</v>
      </c>
      <c r="I837" s="297"/>
      <c r="J837" s="318" t="s">
        <v>2071</v>
      </c>
      <c r="K837" s="297"/>
      <c r="L837" s="297"/>
      <c r="M837" s="298" t="s">
        <v>3</v>
      </c>
      <c r="N837" s="299" t="s">
        <v>1717</v>
      </c>
      <c r="O837" s="293"/>
      <c r="P837" s="283"/>
    </row>
    <row r="838" spans="2:16" x14ac:dyDescent="0.3">
      <c r="B838" s="280"/>
      <c r="C838" s="300" t="s">
        <v>1718</v>
      </c>
      <c r="D838" s="300"/>
      <c r="E838" s="300" t="s">
        <v>1938</v>
      </c>
      <c r="F838" s="302">
        <v>0.6</v>
      </c>
      <c r="G838" s="302">
        <f>F838/2.5</f>
        <v>0.24</v>
      </c>
      <c r="H838" s="300">
        <v>5</v>
      </c>
      <c r="I838" s="301"/>
      <c r="J838" s="301">
        <f>(F838+G838)*H838</f>
        <v>4.2</v>
      </c>
      <c r="K838" s="300"/>
      <c r="L838" s="300" t="s">
        <v>1720</v>
      </c>
      <c r="M838" s="302">
        <f>J840</f>
        <v>6.0200000000000005</v>
      </c>
      <c r="N838" s="291" t="str">
        <f>P835</f>
        <v>m</v>
      </c>
      <c r="O838" s="293"/>
      <c r="P838" s="283"/>
    </row>
    <row r="839" spans="2:16" x14ac:dyDescent="0.3">
      <c r="B839" s="280"/>
      <c r="C839" s="300"/>
      <c r="D839" s="300"/>
      <c r="E839" s="300" t="s">
        <v>1939</v>
      </c>
      <c r="F839" s="302">
        <v>1.3</v>
      </c>
      <c r="G839" s="302">
        <f t="shared" ref="G839" si="20">F839/2.5</f>
        <v>0.52</v>
      </c>
      <c r="H839" s="300">
        <v>1</v>
      </c>
      <c r="I839" s="301"/>
      <c r="J839" s="301">
        <f t="shared" ref="J839" si="21">(F839+G839)*H839</f>
        <v>1.82</v>
      </c>
      <c r="K839" s="300"/>
      <c r="L839" s="300"/>
      <c r="M839" s="302"/>
      <c r="N839" s="291"/>
      <c r="O839" s="293"/>
      <c r="P839" s="283"/>
    </row>
    <row r="840" spans="2:16" x14ac:dyDescent="0.3">
      <c r="B840" s="280"/>
      <c r="C840" s="300"/>
      <c r="D840" s="300"/>
      <c r="E840" s="300"/>
      <c r="F840" s="302"/>
      <c r="G840" s="302"/>
      <c r="H840" s="300"/>
      <c r="I840" s="324" t="s">
        <v>2072</v>
      </c>
      <c r="J840" s="318">
        <f>SUM(J838:J839)</f>
        <v>6.0200000000000005</v>
      </c>
      <c r="K840" s="300"/>
      <c r="L840" s="300"/>
      <c r="M840" s="302"/>
      <c r="N840" s="291"/>
      <c r="O840" s="293"/>
      <c r="P840" s="283"/>
    </row>
    <row r="841" spans="2:16" ht="19.5" thickBot="1" x14ac:dyDescent="0.35">
      <c r="B841" s="280"/>
      <c r="C841" s="300"/>
      <c r="D841" s="300"/>
      <c r="E841" s="313"/>
      <c r="F841" s="300"/>
      <c r="G841" s="306"/>
      <c r="H841" s="300"/>
      <c r="I841" s="301"/>
      <c r="J841" s="301"/>
      <c r="K841" s="300"/>
      <c r="L841" s="300"/>
      <c r="M841" s="302"/>
      <c r="N841" s="291"/>
      <c r="O841" s="293"/>
      <c r="P841" s="283"/>
    </row>
    <row r="842" spans="2:16" s="187" customFormat="1" ht="19.5" thickBot="1" x14ac:dyDescent="0.25">
      <c r="B842" s="295" t="s">
        <v>2073</v>
      </c>
      <c r="C842" s="191" t="s">
        <v>2074</v>
      </c>
      <c r="D842" s="191"/>
      <c r="E842" s="192"/>
      <c r="F842" s="192"/>
      <c r="G842" s="192"/>
      <c r="H842" s="198"/>
      <c r="I842" s="192"/>
      <c r="J842" s="192"/>
      <c r="K842" s="194"/>
      <c r="L842" s="194"/>
      <c r="M842" s="195"/>
      <c r="N842" s="196"/>
      <c r="O842" s="196">
        <f>SUM(M845:M845)</f>
        <v>16.799999999999997</v>
      </c>
      <c r="P842" s="296" t="s">
        <v>1731</v>
      </c>
    </row>
    <row r="843" spans="2:16" s="187" customFormat="1" x14ac:dyDescent="0.2">
      <c r="B843" s="288"/>
      <c r="C843" s="289"/>
      <c r="D843" s="289"/>
      <c r="E843" s="289"/>
      <c r="F843" s="289"/>
      <c r="G843" s="289"/>
      <c r="H843" s="289"/>
      <c r="I843" s="289"/>
      <c r="J843" s="289"/>
      <c r="K843" s="291"/>
      <c r="L843" s="291"/>
      <c r="M843" s="292"/>
      <c r="N843" s="293"/>
      <c r="O843" s="293"/>
      <c r="P843" s="294"/>
    </row>
    <row r="844" spans="2:16" x14ac:dyDescent="0.3">
      <c r="B844" s="280"/>
      <c r="C844" s="297" t="s">
        <v>1716</v>
      </c>
      <c r="D844" s="297"/>
      <c r="E844" s="297" t="s">
        <v>2</v>
      </c>
      <c r="F844" s="297" t="s">
        <v>1742</v>
      </c>
      <c r="G844" s="297" t="s">
        <v>2070</v>
      </c>
      <c r="H844" s="297" t="s">
        <v>1555</v>
      </c>
      <c r="I844" s="297"/>
      <c r="J844" s="318" t="s">
        <v>2071</v>
      </c>
      <c r="K844" s="297"/>
      <c r="L844" s="297"/>
      <c r="M844" s="298" t="s">
        <v>3</v>
      </c>
      <c r="N844" s="299" t="s">
        <v>1717</v>
      </c>
      <c r="O844" s="293"/>
      <c r="P844" s="283"/>
    </row>
    <row r="845" spans="2:16" x14ac:dyDescent="0.3">
      <c r="B845" s="280"/>
      <c r="C845" s="300" t="s">
        <v>1718</v>
      </c>
      <c r="D845" s="300"/>
      <c r="E845" s="300" t="s">
        <v>1940</v>
      </c>
      <c r="F845" s="302">
        <v>2</v>
      </c>
      <c r="G845" s="302">
        <f t="shared" ref="G845" si="22">F845/2.5</f>
        <v>0.8</v>
      </c>
      <c r="H845" s="300">
        <v>6</v>
      </c>
      <c r="I845" s="301"/>
      <c r="J845" s="301">
        <f>(F845+G845)*H845</f>
        <v>16.799999999999997</v>
      </c>
      <c r="K845" s="300"/>
      <c r="L845" s="300" t="s">
        <v>1720</v>
      </c>
      <c r="M845" s="302">
        <f>J846</f>
        <v>16.799999999999997</v>
      </c>
      <c r="N845" s="291" t="str">
        <f>P842</f>
        <v>m</v>
      </c>
      <c r="O845" s="293"/>
      <c r="P845" s="283"/>
    </row>
    <row r="846" spans="2:16" x14ac:dyDescent="0.3">
      <c r="B846" s="280"/>
      <c r="C846" s="300"/>
      <c r="D846" s="300"/>
      <c r="E846" s="300"/>
      <c r="F846" s="302"/>
      <c r="G846" s="302"/>
      <c r="H846" s="300"/>
      <c r="I846" s="324" t="s">
        <v>2072</v>
      </c>
      <c r="J846" s="318">
        <f>SUM(J845)</f>
        <v>16.799999999999997</v>
      </c>
      <c r="K846" s="300"/>
      <c r="L846" s="300"/>
      <c r="M846" s="302"/>
      <c r="N846" s="291"/>
      <c r="O846" s="293"/>
      <c r="P846" s="283"/>
    </row>
    <row r="847" spans="2:16" ht="19.5" thickBot="1" x14ac:dyDescent="0.35">
      <c r="B847" s="280"/>
      <c r="C847" s="300"/>
      <c r="D847" s="300"/>
      <c r="E847" s="313"/>
      <c r="F847" s="300"/>
      <c r="G847" s="306"/>
      <c r="H847" s="300"/>
      <c r="I847" s="301"/>
      <c r="J847" s="301"/>
      <c r="K847" s="300"/>
      <c r="L847" s="300"/>
      <c r="M847" s="302"/>
      <c r="N847" s="291"/>
      <c r="O847" s="293"/>
      <c r="P847" s="283"/>
    </row>
    <row r="848" spans="2:16" s="187" customFormat="1" ht="19.5" thickBot="1" x14ac:dyDescent="0.25">
      <c r="B848" s="295" t="s">
        <v>2075</v>
      </c>
      <c r="C848" s="191" t="s">
        <v>2076</v>
      </c>
      <c r="D848" s="191"/>
      <c r="E848" s="192"/>
      <c r="F848" s="192"/>
      <c r="G848" s="192"/>
      <c r="H848" s="198"/>
      <c r="I848" s="192"/>
      <c r="J848" s="192"/>
      <c r="K848" s="194"/>
      <c r="L848" s="194"/>
      <c r="M848" s="195"/>
      <c r="N848" s="196"/>
      <c r="O848" s="196">
        <f>M851</f>
        <v>6.0200000000000005</v>
      </c>
      <c r="P848" s="296" t="s">
        <v>1731</v>
      </c>
    </row>
    <row r="849" spans="2:16" s="187" customFormat="1" x14ac:dyDescent="0.2">
      <c r="B849" s="288"/>
      <c r="C849" s="289"/>
      <c r="D849" s="289"/>
      <c r="E849" s="289"/>
      <c r="F849" s="289"/>
      <c r="G849" s="289"/>
      <c r="H849" s="289"/>
      <c r="I849" s="289"/>
      <c r="J849" s="289"/>
      <c r="K849" s="291"/>
      <c r="L849" s="291"/>
      <c r="M849" s="292"/>
      <c r="N849" s="293"/>
      <c r="O849" s="293"/>
      <c r="P849" s="294"/>
    </row>
    <row r="850" spans="2:16" x14ac:dyDescent="0.3">
      <c r="B850" s="280"/>
      <c r="C850" s="297" t="s">
        <v>1716</v>
      </c>
      <c r="D850" s="297"/>
      <c r="E850" s="297" t="s">
        <v>2</v>
      </c>
      <c r="F850" s="297" t="s">
        <v>1742</v>
      </c>
      <c r="G850" s="297" t="s">
        <v>2070</v>
      </c>
      <c r="H850" s="297" t="s">
        <v>1555</v>
      </c>
      <c r="I850" s="297"/>
      <c r="J850" s="318" t="s">
        <v>2071</v>
      </c>
      <c r="K850" s="297"/>
      <c r="L850" s="297"/>
      <c r="M850" s="298" t="s">
        <v>3</v>
      </c>
      <c r="N850" s="299" t="s">
        <v>1717</v>
      </c>
      <c r="O850" s="293"/>
      <c r="P850" s="283"/>
    </row>
    <row r="851" spans="2:16" x14ac:dyDescent="0.3">
      <c r="B851" s="280"/>
      <c r="C851" s="300" t="s">
        <v>1718</v>
      </c>
      <c r="D851" s="300"/>
      <c r="E851" s="300" t="s">
        <v>1938</v>
      </c>
      <c r="F851" s="302">
        <v>0.6</v>
      </c>
      <c r="G851" s="302">
        <f>F851/2.5</f>
        <v>0.24</v>
      </c>
      <c r="H851" s="300">
        <v>5</v>
      </c>
      <c r="I851" s="301"/>
      <c r="J851" s="301">
        <f>(F851+G851)*H851</f>
        <v>4.2</v>
      </c>
      <c r="K851" s="300"/>
      <c r="L851" s="300" t="s">
        <v>1720</v>
      </c>
      <c r="M851" s="302">
        <f>J853</f>
        <v>6.0200000000000005</v>
      </c>
      <c r="N851" s="291" t="str">
        <f>P848</f>
        <v>m</v>
      </c>
      <c r="O851" s="293"/>
      <c r="P851" s="283"/>
    </row>
    <row r="852" spans="2:16" x14ac:dyDescent="0.3">
      <c r="B852" s="280"/>
      <c r="C852" s="300"/>
      <c r="D852" s="300"/>
      <c r="E852" s="300" t="s">
        <v>1939</v>
      </c>
      <c r="F852" s="302">
        <v>1.3</v>
      </c>
      <c r="G852" s="302">
        <f t="shared" ref="G852" si="23">F852/2.5</f>
        <v>0.52</v>
      </c>
      <c r="H852" s="300">
        <v>1</v>
      </c>
      <c r="I852" s="301"/>
      <c r="J852" s="301">
        <f t="shared" ref="J852" si="24">(F852+G852)*H852</f>
        <v>1.82</v>
      </c>
      <c r="K852" s="300"/>
      <c r="L852" s="300"/>
      <c r="M852" s="302"/>
      <c r="N852" s="291"/>
      <c r="O852" s="293"/>
      <c r="P852" s="283"/>
    </row>
    <row r="853" spans="2:16" x14ac:dyDescent="0.3">
      <c r="B853" s="280"/>
      <c r="C853" s="300"/>
      <c r="D853" s="300"/>
      <c r="E853" s="300"/>
      <c r="F853" s="302"/>
      <c r="G853" s="302"/>
      <c r="H853" s="300"/>
      <c r="I853" s="324" t="s">
        <v>2072</v>
      </c>
      <c r="J853" s="318">
        <f>SUM(J851:J852)</f>
        <v>6.0200000000000005</v>
      </c>
      <c r="K853" s="300"/>
      <c r="L853" s="300"/>
      <c r="M853" s="302"/>
      <c r="N853" s="291"/>
      <c r="O853" s="293"/>
      <c r="P853" s="283"/>
    </row>
    <row r="854" spans="2:16" ht="19.5" thickBot="1" x14ac:dyDescent="0.35">
      <c r="B854" s="280"/>
      <c r="C854" s="300"/>
      <c r="D854" s="300"/>
      <c r="E854" s="313"/>
      <c r="F854" s="300"/>
      <c r="G854" s="306"/>
      <c r="H854" s="300"/>
      <c r="I854" s="301"/>
      <c r="J854" s="301"/>
      <c r="K854" s="300"/>
      <c r="L854" s="300"/>
      <c r="M854" s="302"/>
      <c r="N854" s="291"/>
      <c r="O854" s="293"/>
      <c r="P854" s="283"/>
    </row>
    <row r="855" spans="2:16" s="187" customFormat="1" ht="19.5" thickBot="1" x14ac:dyDescent="0.25">
      <c r="B855" s="295" t="s">
        <v>2077</v>
      </c>
      <c r="C855" s="191" t="s">
        <v>2078</v>
      </c>
      <c r="D855" s="191"/>
      <c r="E855" s="192"/>
      <c r="F855" s="192"/>
      <c r="G855" s="192"/>
      <c r="H855" s="198"/>
      <c r="I855" s="192"/>
      <c r="J855" s="192"/>
      <c r="K855" s="194"/>
      <c r="L855" s="194"/>
      <c r="M855" s="195"/>
      <c r="N855" s="196"/>
      <c r="O855" s="196">
        <f>SUM(M858:M858)</f>
        <v>16.799999999999997</v>
      </c>
      <c r="P855" s="296" t="s">
        <v>1731</v>
      </c>
    </row>
    <row r="856" spans="2:16" s="187" customFormat="1" x14ac:dyDescent="0.2">
      <c r="B856" s="288"/>
      <c r="C856" s="289"/>
      <c r="D856" s="289"/>
      <c r="E856" s="289"/>
      <c r="F856" s="289"/>
      <c r="G856" s="289"/>
      <c r="H856" s="289"/>
      <c r="I856" s="289"/>
      <c r="J856" s="289"/>
      <c r="K856" s="291"/>
      <c r="L856" s="291"/>
      <c r="M856" s="292"/>
      <c r="N856" s="293"/>
      <c r="O856" s="293"/>
      <c r="P856" s="294"/>
    </row>
    <row r="857" spans="2:16" x14ac:dyDescent="0.3">
      <c r="B857" s="280"/>
      <c r="C857" s="297" t="s">
        <v>1716</v>
      </c>
      <c r="D857" s="297"/>
      <c r="E857" s="297" t="s">
        <v>2</v>
      </c>
      <c r="F857" s="297" t="s">
        <v>1742</v>
      </c>
      <c r="G857" s="297" t="s">
        <v>2070</v>
      </c>
      <c r="H857" s="297" t="s">
        <v>1555</v>
      </c>
      <c r="I857" s="297"/>
      <c r="J857" s="318" t="s">
        <v>2071</v>
      </c>
      <c r="K857" s="297"/>
      <c r="L857" s="297"/>
      <c r="M857" s="298" t="s">
        <v>3</v>
      </c>
      <c r="N857" s="299" t="s">
        <v>1717</v>
      </c>
      <c r="O857" s="293"/>
      <c r="P857" s="283"/>
    </row>
    <row r="858" spans="2:16" x14ac:dyDescent="0.3">
      <c r="B858" s="280"/>
      <c r="C858" s="300" t="s">
        <v>1718</v>
      </c>
      <c r="D858" s="300"/>
      <c r="E858" s="300" t="s">
        <v>1940</v>
      </c>
      <c r="F858" s="302">
        <v>2</v>
      </c>
      <c r="G858" s="302">
        <f t="shared" ref="G858" si="25">F858/2.5</f>
        <v>0.8</v>
      </c>
      <c r="H858" s="300">
        <v>6</v>
      </c>
      <c r="I858" s="301"/>
      <c r="J858" s="301">
        <f>(F858+G858)*H858</f>
        <v>16.799999999999997</v>
      </c>
      <c r="K858" s="300"/>
      <c r="L858" s="300" t="s">
        <v>1720</v>
      </c>
      <c r="M858" s="302">
        <f>J859</f>
        <v>16.799999999999997</v>
      </c>
      <c r="N858" s="291" t="str">
        <f>P855</f>
        <v>m</v>
      </c>
      <c r="O858" s="293"/>
      <c r="P858" s="283"/>
    </row>
    <row r="859" spans="2:16" x14ac:dyDescent="0.3">
      <c r="B859" s="280"/>
      <c r="C859" s="300"/>
      <c r="D859" s="300"/>
      <c r="E859" s="300"/>
      <c r="F859" s="302"/>
      <c r="G859" s="302"/>
      <c r="H859" s="300"/>
      <c r="I859" s="324" t="s">
        <v>2072</v>
      </c>
      <c r="J859" s="318">
        <f>SUM(J858)</f>
        <v>16.799999999999997</v>
      </c>
      <c r="K859" s="300"/>
      <c r="L859" s="300"/>
      <c r="M859" s="302"/>
      <c r="N859" s="291"/>
      <c r="O859" s="293"/>
      <c r="P859" s="283"/>
    </row>
    <row r="860" spans="2:16" ht="19.5" thickBot="1" x14ac:dyDescent="0.35">
      <c r="B860" s="280"/>
      <c r="C860" s="300"/>
      <c r="D860" s="300"/>
      <c r="E860" s="313"/>
      <c r="F860" s="300"/>
      <c r="G860" s="306"/>
      <c r="H860" s="300"/>
      <c r="I860" s="301"/>
      <c r="J860" s="301"/>
      <c r="K860" s="300"/>
      <c r="L860" s="300"/>
      <c r="M860" s="302"/>
      <c r="N860" s="291"/>
      <c r="O860" s="293"/>
      <c r="P860" s="283"/>
    </row>
    <row r="861" spans="2:16" s="187" customFormat="1" ht="19.5" thickBot="1" x14ac:dyDescent="0.25">
      <c r="B861" s="295" t="s">
        <v>2079</v>
      </c>
      <c r="C861" s="191" t="s">
        <v>326</v>
      </c>
      <c r="D861" s="191"/>
      <c r="E861" s="192"/>
      <c r="F861" s="192"/>
      <c r="G861" s="192"/>
      <c r="H861" s="198"/>
      <c r="I861" s="192"/>
      <c r="J861" s="192"/>
      <c r="K861" s="194"/>
      <c r="L861" s="194"/>
      <c r="M861" s="195"/>
      <c r="N861" s="196"/>
      <c r="O861" s="196">
        <f>SUM(M864:M864)</f>
        <v>8.9600000000000009</v>
      </c>
      <c r="P861" s="296" t="s">
        <v>1731</v>
      </c>
    </row>
    <row r="862" spans="2:16" s="187" customFormat="1" x14ac:dyDescent="0.2">
      <c r="B862" s="288"/>
      <c r="C862" s="289"/>
      <c r="D862" s="289"/>
      <c r="E862" s="289"/>
      <c r="F862" s="289"/>
      <c r="G862" s="289"/>
      <c r="H862" s="289"/>
      <c r="I862" s="289"/>
      <c r="J862" s="289"/>
      <c r="K862" s="291"/>
      <c r="L862" s="291"/>
      <c r="M862" s="292"/>
      <c r="N862" s="293"/>
      <c r="O862" s="293"/>
      <c r="P862" s="294"/>
    </row>
    <row r="863" spans="2:16" x14ac:dyDescent="0.3">
      <c r="B863" s="280"/>
      <c r="C863" s="297" t="s">
        <v>1716</v>
      </c>
      <c r="D863" s="297"/>
      <c r="E863" s="297" t="s">
        <v>2</v>
      </c>
      <c r="F863" s="297" t="s">
        <v>1742</v>
      </c>
      <c r="G863" s="297" t="s">
        <v>2070</v>
      </c>
      <c r="H863" s="297" t="s">
        <v>1555</v>
      </c>
      <c r="I863" s="297"/>
      <c r="J863" s="318" t="s">
        <v>2071</v>
      </c>
      <c r="K863" s="297"/>
      <c r="L863" s="297"/>
      <c r="M863" s="298" t="s">
        <v>3</v>
      </c>
      <c r="N863" s="299" t="s">
        <v>1717</v>
      </c>
      <c r="O863" s="293"/>
      <c r="P863" s="283"/>
    </row>
    <row r="864" spans="2:16" x14ac:dyDescent="0.3">
      <c r="B864" s="280"/>
      <c r="C864" s="300" t="s">
        <v>1718</v>
      </c>
      <c r="D864" s="300"/>
      <c r="E864" s="300" t="s">
        <v>1933</v>
      </c>
      <c r="F864" s="302">
        <v>0.8</v>
      </c>
      <c r="G864" s="302">
        <f t="shared" ref="G864:G866" si="26">F864/2.5</f>
        <v>0.32</v>
      </c>
      <c r="H864" s="300">
        <v>1</v>
      </c>
      <c r="I864" s="301"/>
      <c r="J864" s="301">
        <f t="shared" ref="J864:J866" si="27">(F864+G864)*H864</f>
        <v>1.1200000000000001</v>
      </c>
      <c r="K864" s="300"/>
      <c r="L864" s="300" t="s">
        <v>1720</v>
      </c>
      <c r="M864" s="302">
        <f>J867</f>
        <v>8.9600000000000009</v>
      </c>
      <c r="N864" s="291" t="str">
        <f>P861</f>
        <v>m</v>
      </c>
      <c r="O864" s="293"/>
      <c r="P864" s="283"/>
    </row>
    <row r="865" spans="2:16" x14ac:dyDescent="0.3">
      <c r="B865" s="280"/>
      <c r="C865" s="300"/>
      <c r="D865" s="300"/>
      <c r="E865" s="300" t="s">
        <v>1934</v>
      </c>
      <c r="F865" s="302">
        <v>0.9</v>
      </c>
      <c r="G865" s="302">
        <f t="shared" si="26"/>
        <v>0.36</v>
      </c>
      <c r="H865" s="300">
        <v>4</v>
      </c>
      <c r="I865" s="301"/>
      <c r="J865" s="301">
        <f t="shared" si="27"/>
        <v>5.04</v>
      </c>
      <c r="K865" s="300"/>
      <c r="L865" s="300"/>
      <c r="M865" s="302"/>
      <c r="N865" s="291"/>
      <c r="O865" s="293"/>
      <c r="P865" s="283"/>
    </row>
    <row r="866" spans="2:16" x14ac:dyDescent="0.3">
      <c r="B866" s="280"/>
      <c r="C866" s="300"/>
      <c r="D866" s="300"/>
      <c r="E866" s="300" t="s">
        <v>1935</v>
      </c>
      <c r="F866" s="302">
        <v>1</v>
      </c>
      <c r="G866" s="302">
        <f t="shared" si="26"/>
        <v>0.4</v>
      </c>
      <c r="H866" s="300">
        <v>2</v>
      </c>
      <c r="I866" s="301"/>
      <c r="J866" s="301">
        <f t="shared" si="27"/>
        <v>2.8</v>
      </c>
      <c r="K866" s="300"/>
      <c r="L866" s="300"/>
      <c r="M866" s="302"/>
      <c r="N866" s="291"/>
      <c r="O866" s="293"/>
      <c r="P866" s="283"/>
    </row>
    <row r="867" spans="2:16" x14ac:dyDescent="0.3">
      <c r="B867" s="280"/>
      <c r="C867" s="300"/>
      <c r="D867" s="300"/>
      <c r="E867" s="312"/>
      <c r="F867" s="300"/>
      <c r="G867" s="306"/>
      <c r="H867" s="300"/>
      <c r="I867" s="324" t="s">
        <v>2072</v>
      </c>
      <c r="J867" s="318">
        <f>SUM(J864:J866)</f>
        <v>8.9600000000000009</v>
      </c>
      <c r="K867" s="300"/>
      <c r="L867" s="300"/>
      <c r="M867" s="302"/>
      <c r="N867" s="291"/>
      <c r="O867" s="293"/>
      <c r="P867" s="283"/>
    </row>
    <row r="868" spans="2:16" ht="19.5" thickBot="1" x14ac:dyDescent="0.35">
      <c r="B868" s="280"/>
      <c r="C868" s="300"/>
      <c r="D868" s="300"/>
      <c r="E868" s="313"/>
      <c r="F868" s="300"/>
      <c r="G868" s="306"/>
      <c r="H868" s="300"/>
      <c r="I868" s="301"/>
      <c r="J868" s="301"/>
      <c r="K868" s="300"/>
      <c r="L868" s="300"/>
      <c r="M868" s="302"/>
      <c r="N868" s="291"/>
      <c r="O868" s="293"/>
      <c r="P868" s="283"/>
    </row>
    <row r="869" spans="2:16" s="187" customFormat="1" ht="19.5" thickBot="1" x14ac:dyDescent="0.25">
      <c r="B869" s="295" t="s">
        <v>2080</v>
      </c>
      <c r="C869" s="191" t="s">
        <v>329</v>
      </c>
      <c r="D869" s="191"/>
      <c r="E869" s="192"/>
      <c r="F869" s="192"/>
      <c r="G869" s="192"/>
      <c r="H869" s="198"/>
      <c r="I869" s="192"/>
      <c r="J869" s="192"/>
      <c r="K869" s="194"/>
      <c r="L869" s="194"/>
      <c r="M869" s="195"/>
      <c r="N869" s="196"/>
      <c r="O869" s="196">
        <f>SUM(M872:M872)</f>
        <v>9.24</v>
      </c>
      <c r="P869" s="296" t="s">
        <v>1731</v>
      </c>
    </row>
    <row r="870" spans="2:16" s="187" customFormat="1" x14ac:dyDescent="0.2">
      <c r="B870" s="288"/>
      <c r="C870" s="289"/>
      <c r="D870" s="289"/>
      <c r="E870" s="289"/>
      <c r="F870" s="289"/>
      <c r="G870" s="289"/>
      <c r="H870" s="289"/>
      <c r="I870" s="289"/>
      <c r="J870" s="289"/>
      <c r="K870" s="291"/>
      <c r="L870" s="291"/>
      <c r="M870" s="292"/>
      <c r="N870" s="293"/>
      <c r="O870" s="293"/>
      <c r="P870" s="294"/>
    </row>
    <row r="871" spans="2:16" x14ac:dyDescent="0.3">
      <c r="B871" s="280"/>
      <c r="C871" s="297" t="s">
        <v>1716</v>
      </c>
      <c r="D871" s="297"/>
      <c r="E871" s="297" t="s">
        <v>2</v>
      </c>
      <c r="F871" s="297" t="s">
        <v>1742</v>
      </c>
      <c r="G871" s="297" t="s">
        <v>2070</v>
      </c>
      <c r="H871" s="297" t="s">
        <v>1555</v>
      </c>
      <c r="I871" s="297"/>
      <c r="J871" s="318" t="s">
        <v>2071</v>
      </c>
      <c r="K871" s="297"/>
      <c r="L871" s="297"/>
      <c r="M871" s="298" t="s">
        <v>3</v>
      </c>
      <c r="N871" s="299" t="s">
        <v>1717</v>
      </c>
      <c r="O871" s="293"/>
      <c r="P871" s="283"/>
    </row>
    <row r="872" spans="2:16" x14ac:dyDescent="0.3">
      <c r="B872" s="280"/>
      <c r="C872" s="300" t="s">
        <v>1718</v>
      </c>
      <c r="D872" s="300"/>
      <c r="E872" s="300" t="s">
        <v>1936</v>
      </c>
      <c r="F872" s="302">
        <v>1.2</v>
      </c>
      <c r="G872" s="302">
        <f t="shared" ref="G872:G873" si="28">F872/2.5</f>
        <v>0.48</v>
      </c>
      <c r="H872" s="300">
        <v>4</v>
      </c>
      <c r="I872" s="301"/>
      <c r="J872" s="301">
        <f t="shared" ref="J872:J873" si="29">(F872+G872)*H872</f>
        <v>6.72</v>
      </c>
      <c r="K872" s="300"/>
      <c r="L872" s="300" t="s">
        <v>1720</v>
      </c>
      <c r="M872" s="302">
        <f>J874</f>
        <v>9.24</v>
      </c>
      <c r="N872" s="291" t="str">
        <f>P869</f>
        <v>m</v>
      </c>
      <c r="O872" s="293"/>
      <c r="P872" s="283"/>
    </row>
    <row r="873" spans="2:16" x14ac:dyDescent="0.3">
      <c r="B873" s="280"/>
      <c r="C873" s="300"/>
      <c r="D873" s="300"/>
      <c r="E873" s="300" t="s">
        <v>1937</v>
      </c>
      <c r="F873" s="302">
        <v>1.8</v>
      </c>
      <c r="G873" s="302">
        <f t="shared" si="28"/>
        <v>0.72</v>
      </c>
      <c r="H873" s="300">
        <v>1</v>
      </c>
      <c r="I873" s="301"/>
      <c r="J873" s="301">
        <f t="shared" si="29"/>
        <v>2.52</v>
      </c>
      <c r="K873" s="300"/>
      <c r="L873" s="300"/>
      <c r="M873" s="302"/>
      <c r="N873" s="291"/>
      <c r="O873" s="293"/>
      <c r="P873" s="283"/>
    </row>
    <row r="874" spans="2:16" x14ac:dyDescent="0.3">
      <c r="B874" s="280"/>
      <c r="C874" s="300"/>
      <c r="D874" s="300"/>
      <c r="E874" s="312"/>
      <c r="F874" s="300"/>
      <c r="G874" s="306"/>
      <c r="H874" s="300"/>
      <c r="I874" s="324" t="s">
        <v>2072</v>
      </c>
      <c r="J874" s="318">
        <f>SUM(J872:J873)</f>
        <v>9.24</v>
      </c>
      <c r="K874" s="300"/>
      <c r="L874" s="300"/>
      <c r="M874" s="302"/>
      <c r="N874" s="291"/>
      <c r="O874" s="293"/>
      <c r="P874" s="283"/>
    </row>
    <row r="875" spans="2:16" ht="19.5" thickBot="1" x14ac:dyDescent="0.35">
      <c r="B875" s="280"/>
      <c r="C875" s="300"/>
      <c r="D875" s="300"/>
      <c r="E875" s="313"/>
      <c r="F875" s="300"/>
      <c r="G875" s="306"/>
      <c r="H875" s="300"/>
      <c r="I875" s="301"/>
      <c r="J875" s="301"/>
      <c r="K875" s="300"/>
      <c r="L875" s="300"/>
      <c r="M875" s="302"/>
      <c r="N875" s="291"/>
      <c r="O875" s="293"/>
      <c r="P875" s="283"/>
    </row>
    <row r="876" spans="2:16" s="187" customFormat="1" ht="19.5" thickBot="1" x14ac:dyDescent="0.25">
      <c r="B876" s="286" t="s">
        <v>2081</v>
      </c>
      <c r="C876" s="188" t="s">
        <v>331</v>
      </c>
      <c r="D876" s="188"/>
      <c r="E876" s="189"/>
      <c r="F876" s="189"/>
      <c r="G876" s="189"/>
      <c r="H876" s="199"/>
      <c r="I876" s="189"/>
      <c r="J876" s="189"/>
      <c r="K876" s="189"/>
      <c r="L876" s="189"/>
      <c r="M876" s="190"/>
      <c r="N876" s="189"/>
      <c r="O876" s="189"/>
      <c r="P876" s="287"/>
    </row>
    <row r="877" spans="2:16" s="187" customFormat="1" ht="19.5" thickBot="1" x14ac:dyDescent="0.25">
      <c r="B877" s="288"/>
      <c r="C877" s="289"/>
      <c r="D877" s="289"/>
      <c r="E877" s="289"/>
      <c r="F877" s="289"/>
      <c r="G877" s="289"/>
      <c r="H877" s="289"/>
      <c r="I877" s="289"/>
      <c r="J877" s="289"/>
      <c r="K877" s="291"/>
      <c r="L877" s="291"/>
      <c r="M877" s="292"/>
      <c r="N877" s="293"/>
      <c r="O877" s="293"/>
      <c r="P877" s="294"/>
    </row>
    <row r="878" spans="2:16" s="187" customFormat="1" ht="19.5" thickBot="1" x14ac:dyDescent="0.25">
      <c r="B878" s="295" t="s">
        <v>2082</v>
      </c>
      <c r="C878" s="191" t="s">
        <v>334</v>
      </c>
      <c r="D878" s="191"/>
      <c r="E878" s="192"/>
      <c r="F878" s="192"/>
      <c r="G878" s="192"/>
      <c r="H878" s="198"/>
      <c r="I878" s="192"/>
      <c r="J878" s="192"/>
      <c r="K878" s="194"/>
      <c r="L878" s="194"/>
      <c r="M878" s="195"/>
      <c r="N878" s="196"/>
      <c r="O878" s="196">
        <f>SUM(M881:M881)</f>
        <v>5</v>
      </c>
      <c r="P878" s="296" t="s">
        <v>1783</v>
      </c>
    </row>
    <row r="879" spans="2:16" s="187" customFormat="1" x14ac:dyDescent="0.2">
      <c r="B879" s="288"/>
      <c r="C879" s="289"/>
      <c r="D879" s="289"/>
      <c r="E879" s="289"/>
      <c r="F879" s="289"/>
      <c r="G879" s="289"/>
      <c r="H879" s="289"/>
      <c r="I879" s="289"/>
      <c r="J879" s="289"/>
      <c r="K879" s="291"/>
      <c r="L879" s="291"/>
      <c r="M879" s="292"/>
      <c r="N879" s="293"/>
      <c r="O879" s="293"/>
      <c r="P879" s="294"/>
    </row>
    <row r="880" spans="2:16" x14ac:dyDescent="0.3">
      <c r="B880" s="280"/>
      <c r="C880" s="297" t="s">
        <v>1716</v>
      </c>
      <c r="D880" s="297"/>
      <c r="E880" s="297" t="s">
        <v>2</v>
      </c>
      <c r="F880" s="297"/>
      <c r="G880" s="297"/>
      <c r="H880" s="297"/>
      <c r="I880" s="297"/>
      <c r="J880" s="297" t="s">
        <v>2064</v>
      </c>
      <c r="K880" s="297"/>
      <c r="L880" s="297"/>
      <c r="M880" s="298" t="s">
        <v>3</v>
      </c>
      <c r="N880" s="299" t="s">
        <v>1717</v>
      </c>
      <c r="O880" s="293"/>
      <c r="P880" s="283"/>
    </row>
    <row r="881" spans="2:16" x14ac:dyDescent="0.3">
      <c r="B881" s="280"/>
      <c r="C881" s="300" t="s">
        <v>1718</v>
      </c>
      <c r="D881" s="300"/>
      <c r="E881" s="300" t="s">
        <v>1938</v>
      </c>
      <c r="F881" s="297"/>
      <c r="G881" s="297"/>
      <c r="H881" s="297"/>
      <c r="I881" s="302"/>
      <c r="J881" s="300">
        <v>5</v>
      </c>
      <c r="K881" s="300"/>
      <c r="L881" s="300" t="s">
        <v>1720</v>
      </c>
      <c r="M881" s="302">
        <f>J882</f>
        <v>5</v>
      </c>
      <c r="N881" s="291" t="str">
        <f>P878</f>
        <v>und</v>
      </c>
      <c r="O881" s="293"/>
      <c r="P881" s="283"/>
    </row>
    <row r="882" spans="2:16" x14ac:dyDescent="0.3">
      <c r="B882" s="315"/>
      <c r="C882" s="300" t="s">
        <v>2083</v>
      </c>
      <c r="D882" s="300"/>
      <c r="E882" s="300"/>
      <c r="F882" s="297"/>
      <c r="G882" s="297"/>
      <c r="H882" s="297"/>
      <c r="I882" s="324" t="s">
        <v>2072</v>
      </c>
      <c r="J882" s="318">
        <f>SUM(J881)</f>
        <v>5</v>
      </c>
      <c r="K882" s="300"/>
      <c r="L882" s="300"/>
      <c r="M882" s="302"/>
      <c r="N882" s="291"/>
      <c r="O882" s="293"/>
      <c r="P882" s="283"/>
    </row>
    <row r="883" spans="2:16" x14ac:dyDescent="0.3">
      <c r="B883" s="280"/>
      <c r="C883" s="300" t="s">
        <v>1983</v>
      </c>
      <c r="D883" s="300"/>
      <c r="E883" s="300"/>
      <c r="F883" s="297"/>
      <c r="G883" s="297"/>
      <c r="H883" s="297"/>
      <c r="I883" s="301"/>
      <c r="J883" s="301"/>
      <c r="K883" s="300"/>
      <c r="L883" s="300"/>
      <c r="M883" s="302"/>
      <c r="N883" s="291"/>
      <c r="O883" s="293"/>
      <c r="P883" s="283"/>
    </row>
    <row r="884" spans="2:16" ht="19.5" thickBot="1" x14ac:dyDescent="0.35">
      <c r="B884" s="280"/>
      <c r="C884" s="300"/>
      <c r="D884" s="300"/>
      <c r="E884" s="300"/>
      <c r="F884" s="302"/>
      <c r="G884" s="302"/>
      <c r="H884" s="300"/>
      <c r="I884" s="301"/>
      <c r="J884" s="301"/>
      <c r="K884" s="300"/>
      <c r="L884" s="300"/>
      <c r="M884" s="302"/>
      <c r="N884" s="291"/>
      <c r="O884" s="293"/>
      <c r="P884" s="283"/>
    </row>
    <row r="885" spans="2:16" s="187" customFormat="1" ht="19.5" thickBot="1" x14ac:dyDescent="0.25">
      <c r="B885" s="295" t="s">
        <v>2084</v>
      </c>
      <c r="C885" s="191" t="s">
        <v>2085</v>
      </c>
      <c r="D885" s="191"/>
      <c r="E885" s="192"/>
      <c r="F885" s="192"/>
      <c r="G885" s="192"/>
      <c r="H885" s="198"/>
      <c r="I885" s="192"/>
      <c r="J885" s="192"/>
      <c r="K885" s="194"/>
      <c r="L885" s="194"/>
      <c r="M885" s="195"/>
      <c r="N885" s="196"/>
      <c r="O885" s="196">
        <f>SUM(M888:M888)</f>
        <v>1</v>
      </c>
      <c r="P885" s="296" t="s">
        <v>1783</v>
      </c>
    </row>
    <row r="886" spans="2:16" s="187" customFormat="1" x14ac:dyDescent="0.2">
      <c r="B886" s="288"/>
      <c r="C886" s="289"/>
      <c r="D886" s="289"/>
      <c r="E886" s="289"/>
      <c r="F886" s="289"/>
      <c r="G886" s="289"/>
      <c r="H886" s="289"/>
      <c r="I886" s="289"/>
      <c r="J886" s="289"/>
      <c r="K886" s="291"/>
      <c r="L886" s="291"/>
      <c r="M886" s="292"/>
      <c r="N886" s="293"/>
      <c r="O886" s="293"/>
      <c r="P886" s="294"/>
    </row>
    <row r="887" spans="2:16" x14ac:dyDescent="0.3">
      <c r="B887" s="280"/>
      <c r="C887" s="297" t="s">
        <v>1716</v>
      </c>
      <c r="D887" s="297"/>
      <c r="E887" s="297" t="s">
        <v>2</v>
      </c>
      <c r="F887" s="297"/>
      <c r="G887" s="297"/>
      <c r="H887" s="297"/>
      <c r="I887" s="297"/>
      <c r="J887" s="297" t="s">
        <v>2064</v>
      </c>
      <c r="K887" s="297"/>
      <c r="L887" s="297"/>
      <c r="M887" s="298" t="s">
        <v>3</v>
      </c>
      <c r="N887" s="299" t="s">
        <v>1717</v>
      </c>
      <c r="O887" s="293"/>
      <c r="P887" s="283"/>
    </row>
    <row r="888" spans="2:16" x14ac:dyDescent="0.3">
      <c r="B888" s="280"/>
      <c r="C888" s="300" t="s">
        <v>1718</v>
      </c>
      <c r="D888" s="300"/>
      <c r="E888" s="300" t="s">
        <v>1939</v>
      </c>
      <c r="F888" s="302"/>
      <c r="G888" s="302"/>
      <c r="H888" s="300"/>
      <c r="I888" s="302"/>
      <c r="J888" s="300">
        <v>1</v>
      </c>
      <c r="K888" s="300"/>
      <c r="L888" s="300" t="s">
        <v>1720</v>
      </c>
      <c r="M888" s="302">
        <f>J889</f>
        <v>1</v>
      </c>
      <c r="N888" s="291" t="str">
        <f>P885</f>
        <v>und</v>
      </c>
      <c r="O888" s="293"/>
      <c r="P888" s="283"/>
    </row>
    <row r="889" spans="2:16" x14ac:dyDescent="0.3">
      <c r="B889" s="332"/>
      <c r="C889" s="300" t="s">
        <v>2086</v>
      </c>
      <c r="D889" s="300"/>
      <c r="E889" s="300"/>
      <c r="F889" s="302"/>
      <c r="G889" s="302"/>
      <c r="H889" s="300"/>
      <c r="I889" s="324" t="s">
        <v>2072</v>
      </c>
      <c r="J889" s="318">
        <f>SUM(J888)</f>
        <v>1</v>
      </c>
      <c r="K889" s="300"/>
      <c r="L889" s="300"/>
      <c r="M889" s="302"/>
      <c r="N889" s="291"/>
      <c r="O889" s="293"/>
      <c r="P889" s="283"/>
    </row>
    <row r="890" spans="2:16" x14ac:dyDescent="0.3">
      <c r="B890" s="280"/>
      <c r="C890" s="300" t="s">
        <v>1983</v>
      </c>
      <c r="D890" s="300"/>
      <c r="E890" s="313"/>
      <c r="F890" s="300"/>
      <c r="G890" s="306"/>
      <c r="H890" s="300"/>
      <c r="I890" s="301"/>
      <c r="J890" s="301"/>
      <c r="K890" s="300"/>
      <c r="L890" s="300"/>
      <c r="M890" s="302"/>
      <c r="N890" s="291"/>
      <c r="O890" s="293"/>
      <c r="P890" s="283"/>
    </row>
    <row r="891" spans="2:16" ht="19.5" thickBot="1" x14ac:dyDescent="0.35">
      <c r="B891" s="280"/>
      <c r="C891" s="300"/>
      <c r="D891" s="300"/>
      <c r="E891" s="313"/>
      <c r="F891" s="300"/>
      <c r="G891" s="306"/>
      <c r="H891" s="300"/>
      <c r="I891" s="301"/>
      <c r="J891" s="301"/>
      <c r="K891" s="300"/>
      <c r="L891" s="300"/>
      <c r="M891" s="302"/>
      <c r="N891" s="291"/>
      <c r="O891" s="293"/>
      <c r="P891" s="283"/>
    </row>
    <row r="892" spans="2:16" s="187" customFormat="1" ht="19.5" thickBot="1" x14ac:dyDescent="0.25">
      <c r="B892" s="295" t="s">
        <v>2087</v>
      </c>
      <c r="C892" s="191" t="s">
        <v>340</v>
      </c>
      <c r="D892" s="191"/>
      <c r="E892" s="192"/>
      <c r="F892" s="192"/>
      <c r="G892" s="192"/>
      <c r="H892" s="198"/>
      <c r="I892" s="192"/>
      <c r="J892" s="192"/>
      <c r="K892" s="194"/>
      <c r="L892" s="194"/>
      <c r="M892" s="195"/>
      <c r="N892" s="196"/>
      <c r="O892" s="196">
        <f>SUM(M895:M895)</f>
        <v>6</v>
      </c>
      <c r="P892" s="296" t="s">
        <v>1783</v>
      </c>
    </row>
    <row r="893" spans="2:16" s="187" customFormat="1" x14ac:dyDescent="0.2">
      <c r="B893" s="288"/>
      <c r="C893" s="289"/>
      <c r="D893" s="289"/>
      <c r="E893" s="289"/>
      <c r="F893" s="289"/>
      <c r="G893" s="289"/>
      <c r="H893" s="289"/>
      <c r="I893" s="289"/>
      <c r="J893" s="289"/>
      <c r="K893" s="291"/>
      <c r="L893" s="291"/>
      <c r="M893" s="292"/>
      <c r="N893" s="293"/>
      <c r="O893" s="293"/>
      <c r="P893" s="294"/>
    </row>
    <row r="894" spans="2:16" x14ac:dyDescent="0.3">
      <c r="B894" s="280"/>
      <c r="C894" s="297" t="s">
        <v>1716</v>
      </c>
      <c r="D894" s="297"/>
      <c r="E894" s="297" t="s">
        <v>2</v>
      </c>
      <c r="F894" s="297"/>
      <c r="G894" s="297"/>
      <c r="H894" s="297"/>
      <c r="I894" s="297"/>
      <c r="J894" s="297" t="s">
        <v>2064</v>
      </c>
      <c r="K894" s="297"/>
      <c r="L894" s="297"/>
      <c r="M894" s="298" t="s">
        <v>3</v>
      </c>
      <c r="N894" s="299" t="s">
        <v>1717</v>
      </c>
      <c r="O894" s="293"/>
      <c r="P894" s="283"/>
    </row>
    <row r="895" spans="2:16" x14ac:dyDescent="0.3">
      <c r="B895" s="280"/>
      <c r="C895" s="300" t="s">
        <v>1718</v>
      </c>
      <c r="D895" s="300"/>
      <c r="E895" s="300" t="s">
        <v>1940</v>
      </c>
      <c r="F895" s="302"/>
      <c r="G895" s="302"/>
      <c r="H895" s="300"/>
      <c r="I895" s="302"/>
      <c r="J895" s="300">
        <v>6</v>
      </c>
      <c r="K895" s="300"/>
      <c r="L895" s="300" t="s">
        <v>1720</v>
      </c>
      <c r="M895" s="302">
        <f>J896</f>
        <v>6</v>
      </c>
      <c r="N895" s="291" t="str">
        <f>P892</f>
        <v>und</v>
      </c>
      <c r="O895" s="293"/>
      <c r="P895" s="283"/>
    </row>
    <row r="896" spans="2:16" x14ac:dyDescent="0.3">
      <c r="B896" s="332"/>
      <c r="C896" s="300" t="s">
        <v>2088</v>
      </c>
      <c r="D896" s="300"/>
      <c r="E896" s="300"/>
      <c r="F896" s="302"/>
      <c r="G896" s="302"/>
      <c r="H896" s="300"/>
      <c r="I896" s="324" t="s">
        <v>2072</v>
      </c>
      <c r="J896" s="318">
        <f>SUM(J895)</f>
        <v>6</v>
      </c>
      <c r="K896" s="300"/>
      <c r="L896" s="300"/>
      <c r="M896" s="302"/>
      <c r="N896" s="291"/>
      <c r="O896" s="293"/>
      <c r="P896" s="283"/>
    </row>
    <row r="897" spans="2:16" x14ac:dyDescent="0.3">
      <c r="B897" s="332"/>
      <c r="C897" s="300" t="s">
        <v>1983</v>
      </c>
      <c r="D897" s="300"/>
      <c r="E897" s="300"/>
      <c r="F897" s="302"/>
      <c r="G897" s="302"/>
      <c r="H897" s="300"/>
      <c r="I897" s="301"/>
      <c r="J897" s="301"/>
      <c r="K897" s="300"/>
      <c r="L897" s="300"/>
      <c r="M897" s="302"/>
      <c r="N897" s="291"/>
      <c r="O897" s="293"/>
      <c r="P897" s="283"/>
    </row>
    <row r="898" spans="2:16" ht="19.5" thickBot="1" x14ac:dyDescent="0.35">
      <c r="B898" s="332"/>
      <c r="C898" s="300"/>
      <c r="D898" s="300"/>
      <c r="E898" s="300"/>
      <c r="F898" s="302"/>
      <c r="G898" s="302"/>
      <c r="H898" s="300"/>
      <c r="I898" s="301"/>
      <c r="J898" s="301"/>
      <c r="K898" s="300"/>
      <c r="L898" s="300"/>
      <c r="M898" s="302"/>
      <c r="N898" s="291"/>
      <c r="O898" s="293"/>
      <c r="P898" s="283"/>
    </row>
    <row r="899" spans="2:16" s="187" customFormat="1" ht="19.5" thickBot="1" x14ac:dyDescent="0.25">
      <c r="B899" s="286" t="s">
        <v>2089</v>
      </c>
      <c r="C899" s="188" t="s">
        <v>342</v>
      </c>
      <c r="D899" s="188"/>
      <c r="E899" s="189"/>
      <c r="F899" s="189"/>
      <c r="G899" s="189"/>
      <c r="H899" s="199"/>
      <c r="I899" s="189"/>
      <c r="J899" s="189"/>
      <c r="K899" s="189"/>
      <c r="L899" s="189"/>
      <c r="M899" s="190"/>
      <c r="N899" s="189"/>
      <c r="O899" s="189"/>
      <c r="P899" s="287"/>
    </row>
    <row r="900" spans="2:16" s="187" customFormat="1" ht="19.5" thickBot="1" x14ac:dyDescent="0.25">
      <c r="B900" s="288"/>
      <c r="C900" s="289"/>
      <c r="D900" s="289"/>
      <c r="E900" s="289"/>
      <c r="F900" s="289"/>
      <c r="G900" s="289"/>
      <c r="H900" s="289"/>
      <c r="I900" s="289"/>
      <c r="J900" s="289"/>
      <c r="K900" s="291"/>
      <c r="L900" s="291"/>
      <c r="M900" s="292"/>
      <c r="N900" s="293"/>
      <c r="O900" s="293"/>
      <c r="P900" s="294"/>
    </row>
    <row r="901" spans="2:16" s="187" customFormat="1" ht="19.5" thickBot="1" x14ac:dyDescent="0.25">
      <c r="B901" s="295" t="s">
        <v>2090</v>
      </c>
      <c r="C901" s="191" t="s">
        <v>345</v>
      </c>
      <c r="D901" s="191"/>
      <c r="E901" s="192"/>
      <c r="F901" s="192"/>
      <c r="G901" s="192"/>
      <c r="H901" s="198"/>
      <c r="I901" s="192"/>
      <c r="J901" s="192"/>
      <c r="K901" s="194"/>
      <c r="L901" s="194"/>
      <c r="M901" s="195"/>
      <c r="N901" s="196"/>
      <c r="O901" s="196">
        <f>SUM(M904:M904)</f>
        <v>1</v>
      </c>
      <c r="P901" s="296" t="s">
        <v>1783</v>
      </c>
    </row>
    <row r="902" spans="2:16" s="187" customFormat="1" x14ac:dyDescent="0.2">
      <c r="B902" s="288"/>
      <c r="C902" s="289"/>
      <c r="D902" s="289"/>
      <c r="E902" s="289"/>
      <c r="F902" s="289"/>
      <c r="G902" s="289"/>
      <c r="H902" s="289"/>
      <c r="I902" s="289"/>
      <c r="J902" s="289"/>
      <c r="K902" s="291"/>
      <c r="L902" s="291"/>
      <c r="M902" s="292"/>
      <c r="N902" s="293"/>
      <c r="O902" s="293"/>
      <c r="P902" s="294"/>
    </row>
    <row r="903" spans="2:16" x14ac:dyDescent="0.3">
      <c r="B903" s="280"/>
      <c r="C903" s="297" t="s">
        <v>1716</v>
      </c>
      <c r="D903" s="297"/>
      <c r="E903" s="297" t="s">
        <v>2</v>
      </c>
      <c r="F903" s="297"/>
      <c r="G903" s="297"/>
      <c r="H903" s="297"/>
      <c r="I903" s="297"/>
      <c r="J903" s="297" t="s">
        <v>2064</v>
      </c>
      <c r="K903" s="297"/>
      <c r="L903" s="297"/>
      <c r="M903" s="298" t="s">
        <v>3</v>
      </c>
      <c r="N903" s="299" t="s">
        <v>1717</v>
      </c>
      <c r="O903" s="293"/>
      <c r="P903" s="283"/>
    </row>
    <row r="904" spans="2:16" x14ac:dyDescent="0.3">
      <c r="B904" s="280"/>
      <c r="C904" s="300" t="s">
        <v>1718</v>
      </c>
      <c r="D904" s="300"/>
      <c r="E904" s="300" t="s">
        <v>1933</v>
      </c>
      <c r="F904" s="302"/>
      <c r="G904" s="302"/>
      <c r="H904" s="300"/>
      <c r="I904" s="302"/>
      <c r="J904" s="300">
        <v>1</v>
      </c>
      <c r="K904" s="300"/>
      <c r="L904" s="300" t="s">
        <v>1720</v>
      </c>
      <c r="M904" s="302">
        <f>J905</f>
        <v>1</v>
      </c>
      <c r="N904" s="291" t="str">
        <f>P901</f>
        <v>und</v>
      </c>
      <c r="O904" s="293"/>
      <c r="P904" s="283"/>
    </row>
    <row r="905" spans="2:16" x14ac:dyDescent="0.3">
      <c r="B905" s="280"/>
      <c r="C905" s="300" t="s">
        <v>2091</v>
      </c>
      <c r="D905" s="300"/>
      <c r="E905" s="300"/>
      <c r="F905" s="302"/>
      <c r="G905" s="302"/>
      <c r="H905" s="300"/>
      <c r="I905" s="324" t="s">
        <v>2072</v>
      </c>
      <c r="J905" s="318">
        <f>SUM(J904)</f>
        <v>1</v>
      </c>
      <c r="K905" s="300"/>
      <c r="L905" s="300"/>
      <c r="M905" s="302"/>
      <c r="N905" s="291"/>
      <c r="O905" s="293"/>
      <c r="P905" s="283"/>
    </row>
    <row r="906" spans="2:16" x14ac:dyDescent="0.3">
      <c r="B906" s="280"/>
      <c r="C906" s="300" t="s">
        <v>1983</v>
      </c>
      <c r="D906" s="300"/>
      <c r="E906" s="313"/>
      <c r="F906" s="300"/>
      <c r="G906" s="306"/>
      <c r="H906" s="300"/>
      <c r="I906" s="301"/>
      <c r="J906" s="301"/>
      <c r="K906" s="300"/>
      <c r="L906" s="300"/>
      <c r="M906" s="302"/>
      <c r="N906" s="291"/>
      <c r="O906" s="293"/>
      <c r="P906" s="283"/>
    </row>
    <row r="907" spans="2:16" ht="19.5" thickBot="1" x14ac:dyDescent="0.35">
      <c r="B907" s="280"/>
      <c r="C907" s="300"/>
      <c r="D907" s="300"/>
      <c r="E907" s="313"/>
      <c r="F907" s="300"/>
      <c r="G907" s="306"/>
      <c r="H907" s="300"/>
      <c r="I907" s="301"/>
      <c r="J907" s="301"/>
      <c r="K907" s="300"/>
      <c r="L907" s="300"/>
      <c r="M907" s="302"/>
      <c r="N907" s="291"/>
      <c r="O907" s="293"/>
      <c r="P907" s="283"/>
    </row>
    <row r="908" spans="2:16" s="187" customFormat="1" ht="19.5" thickBot="1" x14ac:dyDescent="0.25">
      <c r="B908" s="295" t="s">
        <v>2092</v>
      </c>
      <c r="C908" s="191" t="s">
        <v>348</v>
      </c>
      <c r="D908" s="191"/>
      <c r="E908" s="192"/>
      <c r="F908" s="192"/>
      <c r="G908" s="192"/>
      <c r="H908" s="198"/>
      <c r="I908" s="192"/>
      <c r="J908" s="192"/>
      <c r="K908" s="194"/>
      <c r="L908" s="194"/>
      <c r="M908" s="195"/>
      <c r="N908" s="196"/>
      <c r="O908" s="196">
        <f>SUM(M911:M911)</f>
        <v>4</v>
      </c>
      <c r="P908" s="296" t="s">
        <v>1783</v>
      </c>
    </row>
    <row r="909" spans="2:16" s="187" customFormat="1" x14ac:dyDescent="0.2">
      <c r="B909" s="288"/>
      <c r="C909" s="289"/>
      <c r="D909" s="289"/>
      <c r="E909" s="289"/>
      <c r="F909" s="289"/>
      <c r="G909" s="289"/>
      <c r="H909" s="289"/>
      <c r="I909" s="289"/>
      <c r="J909" s="289"/>
      <c r="K909" s="291"/>
      <c r="L909" s="291"/>
      <c r="M909" s="292"/>
      <c r="N909" s="293"/>
      <c r="O909" s="293"/>
      <c r="P909" s="294"/>
    </row>
    <row r="910" spans="2:16" x14ac:dyDescent="0.3">
      <c r="B910" s="280"/>
      <c r="C910" s="297" t="s">
        <v>1716</v>
      </c>
      <c r="D910" s="297"/>
      <c r="E910" s="297" t="s">
        <v>2</v>
      </c>
      <c r="F910" s="297"/>
      <c r="G910" s="297"/>
      <c r="H910" s="297"/>
      <c r="I910" s="297"/>
      <c r="J910" s="297" t="s">
        <v>2064</v>
      </c>
      <c r="K910" s="297"/>
      <c r="L910" s="297"/>
      <c r="M910" s="298" t="s">
        <v>3</v>
      </c>
      <c r="N910" s="299" t="s">
        <v>1717</v>
      </c>
      <c r="O910" s="293"/>
      <c r="P910" s="283"/>
    </row>
    <row r="911" spans="2:16" x14ac:dyDescent="0.3">
      <c r="B911" s="280"/>
      <c r="C911" s="300" t="s">
        <v>1718</v>
      </c>
      <c r="D911" s="300"/>
      <c r="E911" s="300" t="s">
        <v>1934</v>
      </c>
      <c r="F911" s="302"/>
      <c r="G911" s="302"/>
      <c r="H911" s="300"/>
      <c r="I911" s="302"/>
      <c r="J911" s="300">
        <v>4</v>
      </c>
      <c r="K911" s="300"/>
      <c r="L911" s="300" t="s">
        <v>1720</v>
      </c>
      <c r="M911" s="302">
        <f>J912</f>
        <v>4</v>
      </c>
      <c r="N911" s="291" t="str">
        <f>P908</f>
        <v>und</v>
      </c>
      <c r="O911" s="293"/>
      <c r="P911" s="283"/>
    </row>
    <row r="912" spans="2:16" x14ac:dyDescent="0.3">
      <c r="B912" s="280"/>
      <c r="C912" s="300" t="s">
        <v>2093</v>
      </c>
      <c r="D912" s="300"/>
      <c r="E912" s="300"/>
      <c r="F912" s="302"/>
      <c r="G912" s="302"/>
      <c r="H912" s="300"/>
      <c r="I912" s="324" t="s">
        <v>2072</v>
      </c>
      <c r="J912" s="318">
        <f>SUM(J911)</f>
        <v>4</v>
      </c>
      <c r="K912" s="300"/>
      <c r="L912" s="300"/>
      <c r="M912" s="302"/>
      <c r="N912" s="291"/>
      <c r="O912" s="293"/>
      <c r="P912" s="283"/>
    </row>
    <row r="913" spans="2:16" x14ac:dyDescent="0.3">
      <c r="B913" s="280"/>
      <c r="C913" s="300" t="s">
        <v>1983</v>
      </c>
      <c r="D913" s="300"/>
      <c r="E913" s="313"/>
      <c r="F913" s="300"/>
      <c r="G913" s="306"/>
      <c r="H913" s="300"/>
      <c r="I913" s="301"/>
      <c r="J913" s="301"/>
      <c r="K913" s="300"/>
      <c r="L913" s="300"/>
      <c r="M913" s="302"/>
      <c r="N913" s="291"/>
      <c r="O913" s="293"/>
      <c r="P913" s="283"/>
    </row>
    <row r="914" spans="2:16" ht="19.5" thickBot="1" x14ac:dyDescent="0.35">
      <c r="B914" s="280"/>
      <c r="C914" s="300"/>
      <c r="D914" s="300"/>
      <c r="E914" s="313"/>
      <c r="F914" s="300"/>
      <c r="G914" s="306"/>
      <c r="H914" s="300"/>
      <c r="I914" s="301"/>
      <c r="J914" s="301"/>
      <c r="K914" s="300"/>
      <c r="L914" s="300"/>
      <c r="M914" s="302"/>
      <c r="N914" s="291"/>
      <c r="O914" s="293"/>
      <c r="P914" s="283"/>
    </row>
    <row r="915" spans="2:16" s="187" customFormat="1" ht="19.5" thickBot="1" x14ac:dyDescent="0.25">
      <c r="B915" s="295" t="s">
        <v>2094</v>
      </c>
      <c r="C915" s="191" t="s">
        <v>351</v>
      </c>
      <c r="D915" s="191"/>
      <c r="E915" s="192"/>
      <c r="F915" s="192"/>
      <c r="G915" s="192"/>
      <c r="H915" s="198"/>
      <c r="I915" s="192"/>
      <c r="J915" s="192"/>
      <c r="K915" s="194"/>
      <c r="L915" s="194"/>
      <c r="M915" s="195"/>
      <c r="N915" s="196"/>
      <c r="O915" s="196">
        <f>SUM(M918:M918)</f>
        <v>2</v>
      </c>
      <c r="P915" s="296" t="s">
        <v>1783</v>
      </c>
    </row>
    <row r="916" spans="2:16" s="187" customFormat="1" x14ac:dyDescent="0.2">
      <c r="B916" s="288"/>
      <c r="C916" s="289"/>
      <c r="D916" s="289"/>
      <c r="E916" s="289"/>
      <c r="F916" s="289"/>
      <c r="G916" s="289"/>
      <c r="H916" s="289"/>
      <c r="I916" s="289"/>
      <c r="J916" s="289"/>
      <c r="K916" s="291"/>
      <c r="L916" s="291"/>
      <c r="M916" s="292"/>
      <c r="N916" s="293"/>
      <c r="O916" s="293"/>
      <c r="P916" s="294"/>
    </row>
    <row r="917" spans="2:16" x14ac:dyDescent="0.3">
      <c r="B917" s="280"/>
      <c r="C917" s="297" t="s">
        <v>1716</v>
      </c>
      <c r="D917" s="297"/>
      <c r="E917" s="297" t="s">
        <v>2</v>
      </c>
      <c r="F917" s="297"/>
      <c r="G917" s="297"/>
      <c r="H917" s="297"/>
      <c r="I917" s="297"/>
      <c r="J917" s="297" t="s">
        <v>2064</v>
      </c>
      <c r="K917" s="297"/>
      <c r="L917" s="297"/>
      <c r="M917" s="298" t="s">
        <v>3</v>
      </c>
      <c r="N917" s="299" t="s">
        <v>1717</v>
      </c>
      <c r="O917" s="293"/>
      <c r="P917" s="283"/>
    </row>
    <row r="918" spans="2:16" x14ac:dyDescent="0.3">
      <c r="B918" s="280"/>
      <c r="C918" s="300" t="s">
        <v>1718</v>
      </c>
      <c r="D918" s="300"/>
      <c r="E918" s="300" t="s">
        <v>1935</v>
      </c>
      <c r="F918" s="302"/>
      <c r="G918" s="302"/>
      <c r="H918" s="300"/>
      <c r="I918" s="302"/>
      <c r="J918" s="300">
        <v>2</v>
      </c>
      <c r="K918" s="300"/>
      <c r="L918" s="300" t="s">
        <v>1720</v>
      </c>
      <c r="M918" s="302">
        <f>J919</f>
        <v>2</v>
      </c>
      <c r="N918" s="291" t="str">
        <f>P915</f>
        <v>und</v>
      </c>
      <c r="O918" s="293"/>
      <c r="P918" s="283"/>
    </row>
    <row r="919" spans="2:16" x14ac:dyDescent="0.3">
      <c r="B919" s="280"/>
      <c r="C919" s="300" t="s">
        <v>2095</v>
      </c>
      <c r="D919" s="300"/>
      <c r="E919" s="300"/>
      <c r="F919" s="302"/>
      <c r="G919" s="302"/>
      <c r="H919" s="300"/>
      <c r="I919" s="324" t="s">
        <v>2072</v>
      </c>
      <c r="J919" s="318">
        <f>SUM(J918)</f>
        <v>2</v>
      </c>
      <c r="K919" s="300"/>
      <c r="L919" s="300"/>
      <c r="M919" s="302"/>
      <c r="N919" s="291"/>
      <c r="O919" s="293"/>
      <c r="P919" s="283"/>
    </row>
    <row r="920" spans="2:16" x14ac:dyDescent="0.3">
      <c r="B920" s="280"/>
      <c r="C920" s="300" t="s">
        <v>1983</v>
      </c>
      <c r="D920" s="300"/>
      <c r="E920" s="313"/>
      <c r="F920" s="300"/>
      <c r="G920" s="306"/>
      <c r="H920" s="300"/>
      <c r="I920" s="301"/>
      <c r="J920" s="301"/>
      <c r="K920" s="300"/>
      <c r="L920" s="300"/>
      <c r="M920" s="302"/>
      <c r="N920" s="291"/>
      <c r="O920" s="293"/>
      <c r="P920" s="283"/>
    </row>
    <row r="921" spans="2:16" ht="19.5" thickBot="1" x14ac:dyDescent="0.35">
      <c r="B921" s="280"/>
      <c r="C921" s="300"/>
      <c r="D921" s="300"/>
      <c r="E921" s="313"/>
      <c r="F921" s="300"/>
      <c r="G921" s="306"/>
      <c r="H921" s="300"/>
      <c r="I921" s="301"/>
      <c r="J921" s="301"/>
      <c r="K921" s="300"/>
      <c r="L921" s="300"/>
      <c r="M921" s="302"/>
      <c r="N921" s="291"/>
      <c r="O921" s="293"/>
      <c r="P921" s="283"/>
    </row>
    <row r="922" spans="2:16" s="187" customFormat="1" ht="19.5" thickBot="1" x14ac:dyDescent="0.25">
      <c r="B922" s="295" t="s">
        <v>2096</v>
      </c>
      <c r="C922" s="191" t="s">
        <v>354</v>
      </c>
      <c r="D922" s="191"/>
      <c r="E922" s="192"/>
      <c r="F922" s="192"/>
      <c r="G922" s="192"/>
      <c r="H922" s="198"/>
      <c r="I922" s="192"/>
      <c r="J922" s="192"/>
      <c r="K922" s="194"/>
      <c r="L922" s="194"/>
      <c r="M922" s="195"/>
      <c r="N922" s="196"/>
      <c r="O922" s="196">
        <f>SUM(M925:M925)</f>
        <v>4</v>
      </c>
      <c r="P922" s="296" t="s">
        <v>1783</v>
      </c>
    </row>
    <row r="923" spans="2:16" s="187" customFormat="1" x14ac:dyDescent="0.2">
      <c r="B923" s="288"/>
      <c r="C923" s="289"/>
      <c r="D923" s="289"/>
      <c r="E923" s="289"/>
      <c r="F923" s="289"/>
      <c r="G923" s="289"/>
      <c r="H923" s="289"/>
      <c r="I923" s="289"/>
      <c r="J923" s="289"/>
      <c r="K923" s="291"/>
      <c r="L923" s="291"/>
      <c r="M923" s="292"/>
      <c r="N923" s="293"/>
      <c r="O923" s="293"/>
      <c r="P923" s="294"/>
    </row>
    <row r="924" spans="2:16" x14ac:dyDescent="0.3">
      <c r="B924" s="280"/>
      <c r="C924" s="297" t="s">
        <v>1716</v>
      </c>
      <c r="D924" s="297"/>
      <c r="E924" s="297" t="s">
        <v>2</v>
      </c>
      <c r="F924" s="297"/>
      <c r="G924" s="297"/>
      <c r="H924" s="297"/>
      <c r="I924" s="297"/>
      <c r="J924" s="297" t="s">
        <v>2064</v>
      </c>
      <c r="K924" s="297"/>
      <c r="L924" s="297"/>
      <c r="M924" s="298" t="s">
        <v>3</v>
      </c>
      <c r="N924" s="299" t="s">
        <v>1717</v>
      </c>
      <c r="O924" s="293"/>
      <c r="P924" s="283"/>
    </row>
    <row r="925" spans="2:16" x14ac:dyDescent="0.3">
      <c r="B925" s="280"/>
      <c r="C925" s="300" t="s">
        <v>1718</v>
      </c>
      <c r="D925" s="300"/>
      <c r="E925" s="300" t="s">
        <v>1936</v>
      </c>
      <c r="F925" s="302"/>
      <c r="G925" s="302"/>
      <c r="H925" s="300"/>
      <c r="I925" s="302"/>
      <c r="J925" s="300">
        <v>4</v>
      </c>
      <c r="K925" s="300"/>
      <c r="L925" s="300" t="s">
        <v>1720</v>
      </c>
      <c r="M925" s="302">
        <f>J926</f>
        <v>4</v>
      </c>
      <c r="N925" s="291" t="str">
        <f>P922</f>
        <v>und</v>
      </c>
      <c r="O925" s="293"/>
      <c r="P925" s="283"/>
    </row>
    <row r="926" spans="2:16" x14ac:dyDescent="0.3">
      <c r="B926" s="280"/>
      <c r="C926" s="300" t="s">
        <v>2097</v>
      </c>
      <c r="D926" s="300"/>
      <c r="E926" s="300"/>
      <c r="F926" s="302"/>
      <c r="G926" s="302"/>
      <c r="H926" s="300"/>
      <c r="I926" s="324" t="s">
        <v>2072</v>
      </c>
      <c r="J926" s="318">
        <f>SUM(J925)</f>
        <v>4</v>
      </c>
      <c r="K926" s="300"/>
      <c r="L926" s="300"/>
      <c r="M926" s="302"/>
      <c r="N926" s="291"/>
      <c r="O926" s="293"/>
      <c r="P926" s="283"/>
    </row>
    <row r="927" spans="2:16" x14ac:dyDescent="0.3">
      <c r="B927" s="280"/>
      <c r="C927" s="300" t="s">
        <v>1983</v>
      </c>
      <c r="D927" s="300"/>
      <c r="E927" s="313"/>
      <c r="F927" s="300"/>
      <c r="G927" s="306"/>
      <c r="H927" s="300"/>
      <c r="I927" s="301"/>
      <c r="J927" s="301"/>
      <c r="K927" s="300"/>
      <c r="L927" s="300"/>
      <c r="M927" s="302"/>
      <c r="N927" s="291"/>
      <c r="O927" s="293"/>
      <c r="P927" s="283"/>
    </row>
    <row r="928" spans="2:16" ht="19.5" thickBot="1" x14ac:dyDescent="0.35">
      <c r="B928" s="280"/>
      <c r="C928" s="300"/>
      <c r="D928" s="300"/>
      <c r="E928" s="313"/>
      <c r="F928" s="300"/>
      <c r="G928" s="306"/>
      <c r="H928" s="300"/>
      <c r="I928" s="301"/>
      <c r="J928" s="301"/>
      <c r="K928" s="300"/>
      <c r="L928" s="300"/>
      <c r="M928" s="302"/>
      <c r="N928" s="291"/>
      <c r="O928" s="293"/>
      <c r="P928" s="283"/>
    </row>
    <row r="929" spans="2:16" s="187" customFormat="1" ht="19.5" thickBot="1" x14ac:dyDescent="0.25">
      <c r="B929" s="295" t="s">
        <v>2098</v>
      </c>
      <c r="C929" s="191" t="s">
        <v>357</v>
      </c>
      <c r="D929" s="191"/>
      <c r="E929" s="192"/>
      <c r="F929" s="192"/>
      <c r="G929" s="192"/>
      <c r="H929" s="198"/>
      <c r="I929" s="192"/>
      <c r="J929" s="192"/>
      <c r="K929" s="194"/>
      <c r="L929" s="194"/>
      <c r="M929" s="195"/>
      <c r="N929" s="196"/>
      <c r="O929" s="196">
        <f>SUM(M932:M932)</f>
        <v>1</v>
      </c>
      <c r="P929" s="296" t="s">
        <v>1783</v>
      </c>
    </row>
    <row r="930" spans="2:16" s="187" customFormat="1" x14ac:dyDescent="0.2">
      <c r="B930" s="288"/>
      <c r="C930" s="289"/>
      <c r="D930" s="289"/>
      <c r="E930" s="289"/>
      <c r="F930" s="289"/>
      <c r="G930" s="289"/>
      <c r="H930" s="289"/>
      <c r="I930" s="289"/>
      <c r="J930" s="289"/>
      <c r="K930" s="291"/>
      <c r="L930" s="291"/>
      <c r="M930" s="292"/>
      <c r="N930" s="293"/>
      <c r="O930" s="293"/>
      <c r="P930" s="294"/>
    </row>
    <row r="931" spans="2:16" x14ac:dyDescent="0.3">
      <c r="B931" s="280"/>
      <c r="C931" s="297" t="s">
        <v>1716</v>
      </c>
      <c r="D931" s="297"/>
      <c r="E931" s="297" t="s">
        <v>2</v>
      </c>
      <c r="F931" s="297"/>
      <c r="G931" s="297"/>
      <c r="H931" s="297"/>
      <c r="I931" s="297"/>
      <c r="J931" s="297" t="s">
        <v>2064</v>
      </c>
      <c r="K931" s="297"/>
      <c r="L931" s="297"/>
      <c r="M931" s="298" t="s">
        <v>3</v>
      </c>
      <c r="N931" s="299" t="s">
        <v>1717</v>
      </c>
      <c r="O931" s="293"/>
      <c r="P931" s="283"/>
    </row>
    <row r="932" spans="2:16" x14ac:dyDescent="0.3">
      <c r="B932" s="280"/>
      <c r="C932" s="300" t="s">
        <v>1718</v>
      </c>
      <c r="D932" s="300"/>
      <c r="E932" s="300" t="s">
        <v>1937</v>
      </c>
      <c r="F932" s="302"/>
      <c r="G932" s="302"/>
      <c r="H932" s="300"/>
      <c r="I932" s="302"/>
      <c r="J932" s="300">
        <v>1</v>
      </c>
      <c r="K932" s="300"/>
      <c r="L932" s="300" t="s">
        <v>1720</v>
      </c>
      <c r="M932" s="302">
        <f>J933</f>
        <v>1</v>
      </c>
      <c r="N932" s="291" t="str">
        <f>P929</f>
        <v>und</v>
      </c>
      <c r="O932" s="293"/>
      <c r="P932" s="283"/>
    </row>
    <row r="933" spans="2:16" x14ac:dyDescent="0.3">
      <c r="B933" s="280"/>
      <c r="C933" s="300" t="s">
        <v>2099</v>
      </c>
      <c r="D933" s="300"/>
      <c r="E933" s="300"/>
      <c r="F933" s="302"/>
      <c r="G933" s="302"/>
      <c r="H933" s="300"/>
      <c r="I933" s="324" t="s">
        <v>2072</v>
      </c>
      <c r="J933" s="318">
        <f>SUM(J932)</f>
        <v>1</v>
      </c>
      <c r="K933" s="300"/>
      <c r="L933" s="300"/>
      <c r="M933" s="302"/>
      <c r="N933" s="291"/>
      <c r="O933" s="293"/>
      <c r="P933" s="283"/>
    </row>
    <row r="934" spans="2:16" x14ac:dyDescent="0.3">
      <c r="B934" s="280"/>
      <c r="C934" s="300" t="s">
        <v>1983</v>
      </c>
      <c r="D934" s="300"/>
      <c r="E934" s="313"/>
      <c r="F934" s="300"/>
      <c r="G934" s="306"/>
      <c r="H934" s="300"/>
      <c r="I934" s="301"/>
      <c r="J934" s="301"/>
      <c r="K934" s="300"/>
      <c r="L934" s="300"/>
      <c r="M934" s="302"/>
      <c r="N934" s="291"/>
      <c r="O934" s="293"/>
      <c r="P934" s="283"/>
    </row>
    <row r="935" spans="2:16" ht="19.5" thickBot="1" x14ac:dyDescent="0.35">
      <c r="B935" s="280"/>
      <c r="C935" s="300"/>
      <c r="D935" s="300"/>
      <c r="E935" s="313"/>
      <c r="F935" s="300"/>
      <c r="G935" s="306"/>
      <c r="H935" s="300"/>
      <c r="I935" s="301"/>
      <c r="J935" s="301"/>
      <c r="K935" s="300"/>
      <c r="L935" s="300"/>
      <c r="M935" s="302"/>
      <c r="N935" s="291"/>
      <c r="O935" s="293"/>
      <c r="P935" s="283"/>
    </row>
    <row r="936" spans="2:16" s="187" customFormat="1" ht="19.5" thickBot="1" x14ac:dyDescent="0.25">
      <c r="B936" s="284">
        <v>11</v>
      </c>
      <c r="C936" s="184" t="s">
        <v>2100</v>
      </c>
      <c r="D936" s="184"/>
      <c r="E936" s="185"/>
      <c r="F936" s="185"/>
      <c r="G936" s="185"/>
      <c r="H936" s="184"/>
      <c r="I936" s="185"/>
      <c r="J936" s="185"/>
      <c r="K936" s="185"/>
      <c r="L936" s="185"/>
      <c r="M936" s="186"/>
      <c r="N936" s="185"/>
      <c r="O936" s="185"/>
      <c r="P936" s="285"/>
    </row>
    <row r="937" spans="2:16" ht="16.5" customHeight="1" thickBot="1" x14ac:dyDescent="0.35">
      <c r="B937" s="280"/>
      <c r="C937" s="281"/>
      <c r="D937" s="281"/>
      <c r="E937" s="281"/>
      <c r="F937" s="281"/>
      <c r="G937" s="281"/>
      <c r="H937" s="281"/>
      <c r="I937" s="281"/>
      <c r="J937" s="281"/>
      <c r="K937" s="281"/>
      <c r="L937" s="281"/>
      <c r="M937" s="282"/>
      <c r="N937" s="281"/>
      <c r="O937" s="281"/>
      <c r="P937" s="283"/>
    </row>
    <row r="938" spans="2:16" s="187" customFormat="1" ht="19.5" thickBot="1" x14ac:dyDescent="0.25">
      <c r="B938" s="286" t="s">
        <v>2101</v>
      </c>
      <c r="C938" s="188" t="s">
        <v>359</v>
      </c>
      <c r="D938" s="188"/>
      <c r="E938" s="189"/>
      <c r="F938" s="189"/>
      <c r="G938" s="189"/>
      <c r="H938" s="189"/>
      <c r="I938" s="189"/>
      <c r="J938" s="189"/>
      <c r="K938" s="189"/>
      <c r="L938" s="189"/>
      <c r="M938" s="190"/>
      <c r="N938" s="189"/>
      <c r="O938" s="189"/>
      <c r="P938" s="287"/>
    </row>
    <row r="939" spans="2:16" s="187" customFormat="1" ht="19.5" thickBot="1" x14ac:dyDescent="0.25">
      <c r="B939" s="288"/>
      <c r="C939" s="289"/>
      <c r="D939" s="289"/>
      <c r="E939" s="289"/>
      <c r="F939" s="289"/>
      <c r="G939" s="289"/>
      <c r="H939" s="290"/>
      <c r="I939" s="289"/>
      <c r="J939" s="289"/>
      <c r="K939" s="291"/>
      <c r="L939" s="291"/>
      <c r="M939" s="292"/>
      <c r="N939" s="293"/>
      <c r="O939" s="293"/>
      <c r="P939" s="294"/>
    </row>
    <row r="940" spans="2:16" s="187" customFormat="1" ht="19.5" thickBot="1" x14ac:dyDescent="0.25">
      <c r="B940" s="295" t="s">
        <v>2102</v>
      </c>
      <c r="C940" s="191" t="s">
        <v>2103</v>
      </c>
      <c r="D940" s="191"/>
      <c r="E940" s="192"/>
      <c r="F940" s="192"/>
      <c r="G940" s="192"/>
      <c r="H940" s="193"/>
      <c r="I940" s="192"/>
      <c r="J940" s="192"/>
      <c r="K940" s="194"/>
      <c r="L940" s="194"/>
      <c r="M940" s="195"/>
      <c r="N940" s="196"/>
      <c r="O940" s="196">
        <f>M943</f>
        <v>495.70679999999993</v>
      </c>
      <c r="P940" s="296" t="s">
        <v>74</v>
      </c>
    </row>
    <row r="941" spans="2:16" s="187" customFormat="1" x14ac:dyDescent="0.2">
      <c r="B941" s="288"/>
      <c r="C941" s="289"/>
      <c r="D941" s="289"/>
      <c r="E941" s="289"/>
      <c r="F941" s="289"/>
      <c r="G941" s="289"/>
      <c r="H941" s="290"/>
      <c r="I941" s="289"/>
      <c r="J941" s="289"/>
      <c r="K941" s="291"/>
      <c r="L941" s="291"/>
      <c r="M941" s="292"/>
      <c r="N941" s="293"/>
      <c r="O941" s="293"/>
      <c r="P941" s="294"/>
    </row>
    <row r="942" spans="2:16" x14ac:dyDescent="0.3">
      <c r="B942" s="280"/>
      <c r="C942" s="297" t="s">
        <v>1716</v>
      </c>
      <c r="D942" s="297"/>
      <c r="E942" s="297" t="s">
        <v>2</v>
      </c>
      <c r="F942" s="298" t="s">
        <v>1</v>
      </c>
      <c r="G942" s="297"/>
      <c r="H942" s="297" t="s">
        <v>1807</v>
      </c>
      <c r="I942" s="297"/>
      <c r="J942" s="297"/>
      <c r="K942" s="297"/>
      <c r="L942" s="297"/>
      <c r="M942" s="298" t="s">
        <v>3</v>
      </c>
      <c r="N942" s="299" t="s">
        <v>1717</v>
      </c>
      <c r="O942" s="293"/>
      <c r="P942" s="283"/>
    </row>
    <row r="943" spans="2:16" x14ac:dyDescent="0.3">
      <c r="B943" s="280"/>
      <c r="C943" s="300" t="s">
        <v>1718</v>
      </c>
      <c r="D943" s="300"/>
      <c r="E943" s="313" t="s">
        <v>2104</v>
      </c>
      <c r="F943" s="302" t="str">
        <f>B718</f>
        <v>9.1.3</v>
      </c>
      <c r="G943" s="302"/>
      <c r="H943" s="302">
        <f>O718</f>
        <v>495.70679999999993</v>
      </c>
      <c r="I943" s="301"/>
      <c r="J943" s="300"/>
      <c r="K943" s="300"/>
      <c r="L943" s="300" t="s">
        <v>1720</v>
      </c>
      <c r="M943" s="302">
        <f>H943</f>
        <v>495.70679999999993</v>
      </c>
      <c r="N943" s="291" t="str">
        <f>P940</f>
        <v>m²</v>
      </c>
      <c r="O943" s="293"/>
      <c r="P943" s="283"/>
    </row>
    <row r="944" spans="2:16" ht="19.5" thickBot="1" x14ac:dyDescent="0.35">
      <c r="B944" s="280"/>
      <c r="C944" s="300"/>
      <c r="D944" s="300"/>
      <c r="E944" s="300"/>
      <c r="F944" s="302"/>
      <c r="G944" s="302"/>
      <c r="H944" s="300"/>
      <c r="I944" s="301"/>
      <c r="J944" s="301"/>
      <c r="K944" s="300"/>
      <c r="L944" s="300"/>
      <c r="M944" s="302"/>
      <c r="N944" s="291"/>
      <c r="O944" s="293"/>
      <c r="P944" s="283"/>
    </row>
    <row r="945" spans="2:16" s="187" customFormat="1" ht="19.5" thickBot="1" x14ac:dyDescent="0.25">
      <c r="B945" s="295" t="s">
        <v>2105</v>
      </c>
      <c r="C945" s="191" t="s">
        <v>2103</v>
      </c>
      <c r="D945" s="191"/>
      <c r="E945" s="192"/>
      <c r="F945" s="192"/>
      <c r="G945" s="192"/>
      <c r="H945" s="193"/>
      <c r="I945" s="192"/>
      <c r="J945" s="192"/>
      <c r="K945" s="194"/>
      <c r="L945" s="194"/>
      <c r="M945" s="195"/>
      <c r="N945" s="196"/>
      <c r="O945" s="196">
        <f>SUM(M948:M948)</f>
        <v>495.70679999999993</v>
      </c>
      <c r="P945" s="296" t="s">
        <v>74</v>
      </c>
    </row>
    <row r="946" spans="2:16" s="187" customFormat="1" x14ac:dyDescent="0.2">
      <c r="B946" s="288"/>
      <c r="C946" s="289"/>
      <c r="D946" s="289"/>
      <c r="E946" s="289"/>
      <c r="F946" s="289"/>
      <c r="G946" s="289"/>
      <c r="H946" s="290"/>
      <c r="I946" s="289"/>
      <c r="J946" s="289"/>
      <c r="K946" s="291"/>
      <c r="L946" s="291"/>
      <c r="M946" s="292"/>
      <c r="N946" s="293"/>
      <c r="O946" s="293"/>
      <c r="P946" s="294"/>
    </row>
    <row r="947" spans="2:16" x14ac:dyDescent="0.3">
      <c r="B947" s="280"/>
      <c r="C947" s="297" t="s">
        <v>1716</v>
      </c>
      <c r="D947" s="297"/>
      <c r="E947" s="297" t="s">
        <v>2</v>
      </c>
      <c r="F947" s="298" t="s">
        <v>1</v>
      </c>
      <c r="G947" s="297"/>
      <c r="H947" s="297" t="s">
        <v>1807</v>
      </c>
      <c r="I947" s="297"/>
      <c r="J947" s="297"/>
      <c r="K947" s="297"/>
      <c r="L947" s="297"/>
      <c r="M947" s="298" t="s">
        <v>3</v>
      </c>
      <c r="N947" s="299" t="s">
        <v>1717</v>
      </c>
      <c r="O947" s="293"/>
      <c r="P947" s="283"/>
    </row>
    <row r="948" spans="2:16" x14ac:dyDescent="0.3">
      <c r="B948" s="280"/>
      <c r="C948" s="300" t="s">
        <v>1718</v>
      </c>
      <c r="D948" s="300"/>
      <c r="E948" s="313" t="s">
        <v>2104</v>
      </c>
      <c r="F948" s="302" t="str">
        <f>B718</f>
        <v>9.1.3</v>
      </c>
      <c r="G948" s="302"/>
      <c r="H948" s="302">
        <f>O718</f>
        <v>495.70679999999993</v>
      </c>
      <c r="I948" s="301"/>
      <c r="J948" s="300"/>
      <c r="K948" s="300"/>
      <c r="L948" s="300" t="s">
        <v>1720</v>
      </c>
      <c r="M948" s="302">
        <f>H948</f>
        <v>495.70679999999993</v>
      </c>
      <c r="N948" s="291" t="str">
        <f>P945</f>
        <v>m²</v>
      </c>
      <c r="O948" s="293"/>
      <c r="P948" s="283"/>
    </row>
    <row r="949" spans="2:16" ht="19.5" thickBot="1" x14ac:dyDescent="0.35">
      <c r="B949" s="280"/>
      <c r="C949" s="300"/>
      <c r="D949" s="300"/>
      <c r="E949" s="300"/>
      <c r="F949" s="302"/>
      <c r="G949" s="302"/>
      <c r="H949" s="300"/>
      <c r="I949" s="301"/>
      <c r="J949" s="301"/>
      <c r="K949" s="300"/>
      <c r="L949" s="300"/>
      <c r="M949" s="302"/>
      <c r="N949" s="291"/>
      <c r="O949" s="293"/>
      <c r="P949" s="283"/>
    </row>
    <row r="950" spans="2:16" s="187" customFormat="1" ht="19.5" thickBot="1" x14ac:dyDescent="0.25">
      <c r="B950" s="295" t="s">
        <v>2106</v>
      </c>
      <c r="C950" s="191" t="s">
        <v>2103</v>
      </c>
      <c r="D950" s="191"/>
      <c r="E950" s="192"/>
      <c r="F950" s="192"/>
      <c r="G950" s="192"/>
      <c r="H950" s="193"/>
      <c r="I950" s="192"/>
      <c r="J950" s="192"/>
      <c r="K950" s="194"/>
      <c r="L950" s="194"/>
      <c r="M950" s="195"/>
      <c r="N950" s="196"/>
      <c r="O950" s="196">
        <f>SUM(M953:M953)</f>
        <v>495.70679999999993</v>
      </c>
      <c r="P950" s="296" t="s">
        <v>74</v>
      </c>
    </row>
    <row r="951" spans="2:16" s="187" customFormat="1" x14ac:dyDescent="0.2">
      <c r="B951" s="288"/>
      <c r="C951" s="289"/>
      <c r="D951" s="289"/>
      <c r="E951" s="289"/>
      <c r="F951" s="289"/>
      <c r="G951" s="289"/>
      <c r="H951" s="290"/>
      <c r="I951" s="289"/>
      <c r="J951" s="289"/>
      <c r="K951" s="291"/>
      <c r="L951" s="291"/>
      <c r="M951" s="292"/>
      <c r="N951" s="293"/>
      <c r="O951" s="293"/>
      <c r="P951" s="294"/>
    </row>
    <row r="952" spans="2:16" x14ac:dyDescent="0.3">
      <c r="B952" s="280"/>
      <c r="C952" s="297" t="s">
        <v>1716</v>
      </c>
      <c r="D952" s="297"/>
      <c r="E952" s="297" t="s">
        <v>2</v>
      </c>
      <c r="F952" s="298" t="s">
        <v>1</v>
      </c>
      <c r="G952" s="297"/>
      <c r="H952" s="297" t="s">
        <v>1807</v>
      </c>
      <c r="I952" s="297"/>
      <c r="J952" s="297"/>
      <c r="K952" s="297"/>
      <c r="L952" s="297"/>
      <c r="M952" s="298" t="s">
        <v>3</v>
      </c>
      <c r="N952" s="299" t="s">
        <v>1717</v>
      </c>
      <c r="O952" s="293"/>
      <c r="P952" s="283"/>
    </row>
    <row r="953" spans="2:16" x14ac:dyDescent="0.3">
      <c r="B953" s="280"/>
      <c r="C953" s="300" t="s">
        <v>1718</v>
      </c>
      <c r="D953" s="300"/>
      <c r="E953" s="313" t="s">
        <v>2104</v>
      </c>
      <c r="F953" s="302" t="str">
        <f>B718</f>
        <v>9.1.3</v>
      </c>
      <c r="G953" s="302"/>
      <c r="H953" s="302">
        <f>O718</f>
        <v>495.70679999999993</v>
      </c>
      <c r="I953" s="301"/>
      <c r="J953" s="300"/>
      <c r="K953" s="300"/>
      <c r="L953" s="300" t="s">
        <v>1720</v>
      </c>
      <c r="M953" s="302">
        <f>H953</f>
        <v>495.70679999999993</v>
      </c>
      <c r="N953" s="291" t="str">
        <f>P950</f>
        <v>m²</v>
      </c>
      <c r="O953" s="293"/>
      <c r="P953" s="283"/>
    </row>
    <row r="954" spans="2:16" ht="19.5" thickBot="1" x14ac:dyDescent="0.35">
      <c r="B954" s="280"/>
      <c r="C954" s="300"/>
      <c r="D954" s="300"/>
      <c r="E954" s="300"/>
      <c r="F954" s="302"/>
      <c r="G954" s="302"/>
      <c r="H954" s="300"/>
      <c r="I954" s="301"/>
      <c r="J954" s="301"/>
      <c r="K954" s="300"/>
      <c r="L954" s="300"/>
      <c r="M954" s="302"/>
      <c r="N954" s="291"/>
      <c r="O954" s="293"/>
      <c r="P954" s="283"/>
    </row>
    <row r="955" spans="2:16" s="187" customFormat="1" ht="19.5" thickBot="1" x14ac:dyDescent="0.25">
      <c r="B955" s="284">
        <v>12</v>
      </c>
      <c r="C955" s="184" t="s">
        <v>27</v>
      </c>
      <c r="D955" s="184"/>
      <c r="E955" s="185"/>
      <c r="F955" s="185"/>
      <c r="G955" s="185"/>
      <c r="H955" s="184"/>
      <c r="I955" s="185"/>
      <c r="J955" s="185"/>
      <c r="K955" s="185"/>
      <c r="L955" s="185"/>
      <c r="M955" s="186"/>
      <c r="N955" s="185"/>
      <c r="O955" s="185"/>
      <c r="P955" s="285"/>
    </row>
    <row r="956" spans="2:16" ht="16.5" customHeight="1" thickBot="1" x14ac:dyDescent="0.35">
      <c r="B956" s="280"/>
      <c r="C956" s="281"/>
      <c r="D956" s="281"/>
      <c r="E956" s="281"/>
      <c r="F956" s="281"/>
      <c r="G956" s="281"/>
      <c r="H956" s="281"/>
      <c r="I956" s="281"/>
      <c r="J956" s="281"/>
      <c r="K956" s="281"/>
      <c r="L956" s="281"/>
      <c r="M956" s="282"/>
      <c r="N956" s="281"/>
      <c r="O956" s="281"/>
      <c r="P956" s="283"/>
    </row>
    <row r="957" spans="2:16" s="187" customFormat="1" ht="19.5" thickBot="1" x14ac:dyDescent="0.25">
      <c r="B957" s="286" t="s">
        <v>2107</v>
      </c>
      <c r="C957" s="188" t="s">
        <v>370</v>
      </c>
      <c r="D957" s="188"/>
      <c r="E957" s="189"/>
      <c r="F957" s="189"/>
      <c r="G957" s="189"/>
      <c r="H957" s="189"/>
      <c r="I957" s="189"/>
      <c r="J957" s="189"/>
      <c r="K957" s="189"/>
      <c r="L957" s="189"/>
      <c r="M957" s="190"/>
      <c r="N957" s="189"/>
      <c r="O957" s="189"/>
      <c r="P957" s="287"/>
    </row>
    <row r="958" spans="2:16" s="187" customFormat="1" ht="19.5" thickBot="1" x14ac:dyDescent="0.25">
      <c r="B958" s="288"/>
      <c r="C958" s="289"/>
      <c r="D958" s="289"/>
      <c r="E958" s="289"/>
      <c r="F958" s="289"/>
      <c r="G958" s="289"/>
      <c r="H958" s="290"/>
      <c r="I958" s="289"/>
      <c r="J958" s="289"/>
      <c r="K958" s="291"/>
      <c r="L958" s="291"/>
      <c r="M958" s="292"/>
      <c r="N958" s="293"/>
      <c r="O958" s="293"/>
      <c r="P958" s="294"/>
    </row>
    <row r="959" spans="2:16" s="187" customFormat="1" ht="19.5" thickBot="1" x14ac:dyDescent="0.25">
      <c r="B959" s="295" t="s">
        <v>2108</v>
      </c>
      <c r="C959" s="191" t="s">
        <v>373</v>
      </c>
      <c r="D959" s="191"/>
      <c r="E959" s="192"/>
      <c r="F959" s="192"/>
      <c r="G959" s="192"/>
      <c r="H959" s="193"/>
      <c r="I959" s="192"/>
      <c r="J959" s="192"/>
      <c r="K959" s="194"/>
      <c r="L959" s="194"/>
      <c r="M959" s="195"/>
      <c r="N959" s="196"/>
      <c r="O959" s="196">
        <f>SUM(M962:M962)</f>
        <v>6.3149000000000006</v>
      </c>
      <c r="P959" s="296" t="s">
        <v>97</v>
      </c>
    </row>
    <row r="960" spans="2:16" s="187" customFormat="1" x14ac:dyDescent="0.2">
      <c r="B960" s="288"/>
      <c r="C960" s="289"/>
      <c r="D960" s="289"/>
      <c r="E960" s="289"/>
      <c r="F960" s="289"/>
      <c r="G960" s="289"/>
      <c r="H960" s="290"/>
      <c r="I960" s="289"/>
      <c r="J960" s="289"/>
      <c r="K960" s="291"/>
      <c r="L960" s="291"/>
      <c r="M960" s="292"/>
      <c r="N960" s="293"/>
      <c r="O960" s="293"/>
      <c r="P960" s="294"/>
    </row>
    <row r="961" spans="2:16" x14ac:dyDescent="0.3">
      <c r="B961" s="280"/>
      <c r="C961" s="297" t="s">
        <v>1716</v>
      </c>
      <c r="D961" s="297"/>
      <c r="E961" s="297" t="s">
        <v>2</v>
      </c>
      <c r="F961" s="312"/>
      <c r="G961" s="297" t="s">
        <v>1741</v>
      </c>
      <c r="H961" s="329" t="s">
        <v>2109</v>
      </c>
      <c r="I961" s="318" t="s">
        <v>2110</v>
      </c>
      <c r="J961" s="318" t="s">
        <v>1766</v>
      </c>
      <c r="K961" s="297"/>
      <c r="L961" s="297"/>
      <c r="M961" s="298" t="s">
        <v>3</v>
      </c>
      <c r="N961" s="299" t="s">
        <v>1717</v>
      </c>
      <c r="O961" s="293"/>
      <c r="P961" s="283"/>
    </row>
    <row r="962" spans="2:16" x14ac:dyDescent="0.3">
      <c r="B962" s="280"/>
      <c r="C962" s="300" t="s">
        <v>1718</v>
      </c>
      <c r="D962" s="300"/>
      <c r="E962" s="300" t="s">
        <v>2111</v>
      </c>
      <c r="F962" s="302"/>
      <c r="G962" s="300">
        <f>(11.14+1.33+1.28+0.78+3.83+3.63+7.37+0.72+0.84+0.88+0.71+5.22+0.23)/2</f>
        <v>18.979999999999997</v>
      </c>
      <c r="H962" s="301">
        <v>0.3</v>
      </c>
      <c r="I962" s="301">
        <v>0.4</v>
      </c>
      <c r="J962" s="301">
        <f>G962*H962*I962</f>
        <v>2.2775999999999996</v>
      </c>
      <c r="K962" s="300"/>
      <c r="L962" s="300" t="s">
        <v>1720</v>
      </c>
      <c r="M962" s="302">
        <f>J969</f>
        <v>6.3149000000000006</v>
      </c>
      <c r="N962" s="291" t="str">
        <f>P959</f>
        <v>m³</v>
      </c>
      <c r="O962" s="293"/>
      <c r="P962" s="283"/>
    </row>
    <row r="963" spans="2:16" x14ac:dyDescent="0.3">
      <c r="B963" s="280"/>
      <c r="C963" s="300" t="s">
        <v>2112</v>
      </c>
      <c r="D963" s="300"/>
      <c r="E963" s="300" t="s">
        <v>2113</v>
      </c>
      <c r="F963" s="302"/>
      <c r="G963" s="300">
        <f>(0.57+0.57+2.92+2.92+0.47+0.47+1.61+1.61+10.45+7.37+1.5+0.94+2.97+2.97+0.56+0.56+1.63+1.63+0.44+0.44+0.22+0.85+0.97+3.45+5.56)/2</f>
        <v>26.825000000000003</v>
      </c>
      <c r="H963" s="301">
        <v>0.3</v>
      </c>
      <c r="I963" s="301">
        <v>0.4</v>
      </c>
      <c r="J963" s="301">
        <f t="shared" ref="J963:J964" si="30">G963*H963*I963</f>
        <v>3.2190000000000007</v>
      </c>
      <c r="K963" s="300"/>
      <c r="L963" s="300"/>
      <c r="M963" s="302"/>
      <c r="N963" s="291"/>
      <c r="O963" s="293"/>
      <c r="P963" s="283"/>
    </row>
    <row r="964" spans="2:16" x14ac:dyDescent="0.3">
      <c r="B964" s="280"/>
      <c r="C964" s="326" t="s">
        <v>2114</v>
      </c>
      <c r="D964" s="300"/>
      <c r="E964" s="300" t="s">
        <v>2115</v>
      </c>
      <c r="F964" s="302"/>
      <c r="G964" s="300">
        <f>(0.26+0.26+0.4+0.4+0.23+0.23+0.31+0.22+1.96+1.26+0.35+2.05+1)/2</f>
        <v>4.4649999999999999</v>
      </c>
      <c r="H964" s="301">
        <v>0.3</v>
      </c>
      <c r="I964" s="301">
        <v>0.4</v>
      </c>
      <c r="J964" s="301">
        <f t="shared" si="30"/>
        <v>0.53579999999999994</v>
      </c>
      <c r="K964" s="300"/>
      <c r="L964" s="300"/>
      <c r="M964" s="302"/>
      <c r="N964" s="291"/>
      <c r="O964" s="293"/>
      <c r="P964" s="283"/>
    </row>
    <row r="965" spans="2:16" x14ac:dyDescent="0.3">
      <c r="B965" s="280"/>
      <c r="C965" s="300"/>
      <c r="D965" s="300"/>
      <c r="E965" s="300" t="s">
        <v>2116</v>
      </c>
      <c r="F965" s="302"/>
      <c r="G965" s="300" t="s">
        <v>1685</v>
      </c>
      <c r="H965" s="300" t="s">
        <v>1685</v>
      </c>
      <c r="I965" s="300" t="s">
        <v>1685</v>
      </c>
      <c r="J965" s="333">
        <v>3.9E-2</v>
      </c>
      <c r="K965" s="300"/>
      <c r="L965" s="300"/>
      <c r="M965" s="302"/>
      <c r="N965" s="291"/>
      <c r="O965" s="293"/>
      <c r="P965" s="283"/>
    </row>
    <row r="966" spans="2:16" x14ac:dyDescent="0.3">
      <c r="B966" s="280"/>
      <c r="C966" s="300"/>
      <c r="D966" s="300"/>
      <c r="E966" s="300" t="s">
        <v>2117</v>
      </c>
      <c r="F966" s="302"/>
      <c r="G966" s="302">
        <v>0.1</v>
      </c>
      <c r="H966" s="301">
        <v>0.1</v>
      </c>
      <c r="I966" s="301">
        <v>0.05</v>
      </c>
      <c r="J966" s="334">
        <f>G966*H966*I966</f>
        <v>5.0000000000000012E-4</v>
      </c>
      <c r="K966" s="300"/>
      <c r="L966" s="300"/>
      <c r="M966" s="302"/>
      <c r="N966" s="291"/>
      <c r="O966" s="293"/>
      <c r="P966" s="283"/>
    </row>
    <row r="967" spans="2:16" x14ac:dyDescent="0.3">
      <c r="B967" s="280"/>
      <c r="C967" s="300"/>
      <c r="D967" s="300"/>
      <c r="E967" s="300" t="s">
        <v>2118</v>
      </c>
      <c r="F967" s="302"/>
      <c r="G967" s="300">
        <v>0.6</v>
      </c>
      <c r="H967" s="301">
        <v>0.6</v>
      </c>
      <c r="I967" s="301">
        <v>0.6</v>
      </c>
      <c r="J967" s="301">
        <f>G967*H967*I967</f>
        <v>0.216</v>
      </c>
      <c r="K967" s="300"/>
      <c r="L967" s="300"/>
      <c r="M967" s="302"/>
      <c r="N967" s="291"/>
      <c r="O967" s="293"/>
      <c r="P967" s="283"/>
    </row>
    <row r="968" spans="2:16" x14ac:dyDescent="0.3">
      <c r="B968" s="280"/>
      <c r="C968" s="300"/>
      <c r="D968" s="300"/>
      <c r="E968" s="300" t="s">
        <v>2118</v>
      </c>
      <c r="F968" s="302"/>
      <c r="G968" s="300">
        <v>0.3</v>
      </c>
      <c r="H968" s="301">
        <v>0.3</v>
      </c>
      <c r="I968" s="301">
        <v>0.3</v>
      </c>
      <c r="J968" s="301">
        <f>G968*H968*I968</f>
        <v>2.7E-2</v>
      </c>
      <c r="K968" s="300"/>
      <c r="L968" s="300"/>
      <c r="M968" s="302"/>
      <c r="N968" s="291"/>
      <c r="O968" s="293"/>
      <c r="P968" s="283"/>
    </row>
    <row r="969" spans="2:16" x14ac:dyDescent="0.3">
      <c r="B969" s="280"/>
      <c r="C969" s="300"/>
      <c r="D969" s="300"/>
      <c r="E969" s="313"/>
      <c r="F969" s="300"/>
      <c r="G969" s="306"/>
      <c r="H969" s="300"/>
      <c r="I969" s="324" t="s">
        <v>2119</v>
      </c>
      <c r="J969" s="318">
        <f>SUM(J962:J968)</f>
        <v>6.3149000000000006</v>
      </c>
      <c r="K969" s="300"/>
      <c r="L969" s="300"/>
      <c r="M969" s="302"/>
      <c r="N969" s="291"/>
      <c r="O969" s="293"/>
      <c r="P969" s="283"/>
    </row>
    <row r="970" spans="2:16" ht="19.5" thickBot="1" x14ac:dyDescent="0.35">
      <c r="B970" s="280"/>
      <c r="C970" s="300"/>
      <c r="D970" s="300"/>
      <c r="E970" s="313"/>
      <c r="F970" s="300"/>
      <c r="G970" s="306"/>
      <c r="H970" s="300"/>
      <c r="I970" s="301"/>
      <c r="J970" s="301"/>
      <c r="K970" s="300"/>
      <c r="L970" s="300"/>
      <c r="M970" s="302"/>
      <c r="N970" s="291"/>
      <c r="O970" s="293"/>
      <c r="P970" s="283"/>
    </row>
    <row r="971" spans="2:16" s="187" customFormat="1" ht="19.5" thickBot="1" x14ac:dyDescent="0.25">
      <c r="B971" s="295" t="s">
        <v>2120</v>
      </c>
      <c r="C971" s="191" t="s">
        <v>161</v>
      </c>
      <c r="D971" s="191"/>
      <c r="E971" s="192"/>
      <c r="F971" s="192"/>
      <c r="G971" s="192"/>
      <c r="H971" s="193"/>
      <c r="I971" s="192"/>
      <c r="J971" s="192"/>
      <c r="K971" s="194"/>
      <c r="L971" s="194"/>
      <c r="M971" s="195"/>
      <c r="N971" s="196"/>
      <c r="O971" s="196">
        <f>SUM(M974:M974)</f>
        <v>5.8251548975000009</v>
      </c>
      <c r="P971" s="296" t="s">
        <v>97</v>
      </c>
    </row>
    <row r="972" spans="2:16" s="187" customFormat="1" x14ac:dyDescent="0.2">
      <c r="B972" s="288"/>
      <c r="C972" s="289"/>
      <c r="D972" s="289"/>
      <c r="E972" s="289"/>
      <c r="F972" s="289"/>
      <c r="G972" s="289"/>
      <c r="H972" s="290"/>
      <c r="I972" s="289"/>
      <c r="J972" s="289"/>
      <c r="K972" s="291"/>
      <c r="L972" s="291"/>
      <c r="M972" s="292"/>
      <c r="N972" s="293"/>
      <c r="O972" s="293"/>
      <c r="P972" s="294"/>
    </row>
    <row r="973" spans="2:16" x14ac:dyDescent="0.3">
      <c r="B973" s="280"/>
      <c r="C973" s="297" t="s">
        <v>1716</v>
      </c>
      <c r="D973" s="297"/>
      <c r="E973" s="297" t="s">
        <v>2</v>
      </c>
      <c r="F973" s="297"/>
      <c r="G973" s="297" t="s">
        <v>1741</v>
      </c>
      <c r="H973" s="309" t="s">
        <v>2121</v>
      </c>
      <c r="I973" s="297"/>
      <c r="J973" s="318" t="s">
        <v>1766</v>
      </c>
      <c r="K973" s="297"/>
      <c r="L973" s="297"/>
      <c r="M973" s="298" t="s">
        <v>3</v>
      </c>
      <c r="N973" s="299" t="s">
        <v>1717</v>
      </c>
      <c r="O973" s="293"/>
      <c r="P973" s="283"/>
    </row>
    <row r="974" spans="2:16" x14ac:dyDescent="0.3">
      <c r="B974" s="280"/>
      <c r="C974" s="300" t="s">
        <v>1718</v>
      </c>
      <c r="D974" s="300"/>
      <c r="E974" s="300" t="s">
        <v>2111</v>
      </c>
      <c r="F974" s="302"/>
      <c r="G974" s="300">
        <f>(11.14+1.33+1.28+0.78+3.83+3.63+7.37+0.72+0.84+0.88+0.71+5.22+0.23)/2</f>
        <v>18.979999999999997</v>
      </c>
      <c r="H974" s="300">
        <f>3.14*(0.05*0.05)</f>
        <v>7.8500000000000011E-3</v>
      </c>
      <c r="I974" s="301"/>
      <c r="J974" s="301">
        <f>H974*G974</f>
        <v>0.14899299999999999</v>
      </c>
      <c r="K974" s="300"/>
      <c r="L974" s="300" t="s">
        <v>1720</v>
      </c>
      <c r="M974" s="302">
        <f>J984</f>
        <v>5.8251548975000009</v>
      </c>
      <c r="N974" s="291" t="str">
        <f>P971</f>
        <v>m³</v>
      </c>
      <c r="O974" s="293"/>
      <c r="P974" s="283"/>
    </row>
    <row r="975" spans="2:16" x14ac:dyDescent="0.3">
      <c r="B975" s="280"/>
      <c r="C975" s="300" t="s">
        <v>2112</v>
      </c>
      <c r="D975" s="300"/>
      <c r="E975" s="300" t="s">
        <v>2113</v>
      </c>
      <c r="F975" s="302"/>
      <c r="G975" s="300">
        <f>(0.57+0.57+2.92+2.92+0.47+0.47+1.61+1.61+10.45+7.37+1.5+0.94+2.97+2.97+0.56+0.56+1.63+1.63+0.44+0.44+0.22+0.85+0.97+3.45+5.56)/2</f>
        <v>26.825000000000003</v>
      </c>
      <c r="H975" s="300">
        <f>3.14*(0.025*0.025)</f>
        <v>1.9625000000000003E-3</v>
      </c>
      <c r="I975" s="301"/>
      <c r="J975" s="301">
        <f t="shared" ref="J975:J976" si="31">H975*G975</f>
        <v>5.2644062500000012E-2</v>
      </c>
      <c r="K975" s="300"/>
      <c r="L975" s="300"/>
      <c r="M975" s="302"/>
      <c r="N975" s="291"/>
      <c r="O975" s="293"/>
      <c r="P975" s="283"/>
    </row>
    <row r="976" spans="2:16" x14ac:dyDescent="0.3">
      <c r="B976" s="280"/>
      <c r="C976" s="326" t="s">
        <v>2114</v>
      </c>
      <c r="D976" s="300"/>
      <c r="E976" s="300" t="s">
        <v>2115</v>
      </c>
      <c r="F976" s="302"/>
      <c r="G976" s="300">
        <f>(0.26+0.26+0.4+0.4+0.23+0.23+0.31+0.22+1.96+1.26+0.35+2.05+1)/2</f>
        <v>4.4649999999999999</v>
      </c>
      <c r="H976" s="300">
        <f>3.14*(0.02*0.02)</f>
        <v>1.2560000000000002E-3</v>
      </c>
      <c r="I976" s="324"/>
      <c r="J976" s="301">
        <f t="shared" si="31"/>
        <v>5.6080400000000008E-3</v>
      </c>
      <c r="K976" s="300"/>
      <c r="L976" s="300"/>
      <c r="M976" s="302"/>
      <c r="N976" s="291"/>
      <c r="O976" s="293"/>
      <c r="P976" s="283"/>
    </row>
    <row r="977" spans="2:16" x14ac:dyDescent="0.3">
      <c r="B977" s="280"/>
      <c r="C977" s="300"/>
      <c r="D977" s="300"/>
      <c r="E977" s="300" t="s">
        <v>2116</v>
      </c>
      <c r="F977" s="302"/>
      <c r="G977" s="300" t="s">
        <v>1685</v>
      </c>
      <c r="H977" s="300" t="s">
        <v>1685</v>
      </c>
      <c r="I977" s="324"/>
      <c r="J977" s="301">
        <v>3.9E-2</v>
      </c>
      <c r="K977" s="300"/>
      <c r="L977" s="300"/>
      <c r="M977" s="302"/>
      <c r="N977" s="291"/>
      <c r="O977" s="293"/>
      <c r="P977" s="283"/>
    </row>
    <row r="978" spans="2:16" x14ac:dyDescent="0.3">
      <c r="B978" s="280"/>
      <c r="C978" s="300"/>
      <c r="D978" s="300"/>
      <c r="E978" s="300" t="s">
        <v>2117</v>
      </c>
      <c r="F978" s="302"/>
      <c r="G978" s="300" t="s">
        <v>1685</v>
      </c>
      <c r="H978" s="300" t="s">
        <v>1685</v>
      </c>
      <c r="I978" s="324"/>
      <c r="J978" s="334">
        <v>5.0000000000000012E-4</v>
      </c>
      <c r="K978" s="300"/>
      <c r="L978" s="300"/>
      <c r="M978" s="302"/>
      <c r="N978" s="291"/>
      <c r="O978" s="293"/>
      <c r="P978" s="283"/>
    </row>
    <row r="979" spans="2:16" x14ac:dyDescent="0.3">
      <c r="B979" s="280"/>
      <c r="C979" s="300"/>
      <c r="D979" s="300"/>
      <c r="E979" s="300" t="s">
        <v>2118</v>
      </c>
      <c r="F979" s="302"/>
      <c r="G979" s="300" t="s">
        <v>1685</v>
      </c>
      <c r="H979" s="300" t="s">
        <v>1685</v>
      </c>
      <c r="I979" s="324"/>
      <c r="J979" s="301">
        <v>0.216</v>
      </c>
      <c r="K979" s="300"/>
      <c r="L979" s="300"/>
      <c r="M979" s="302"/>
      <c r="N979" s="291"/>
      <c r="O979" s="293"/>
      <c r="P979" s="283"/>
    </row>
    <row r="980" spans="2:16" x14ac:dyDescent="0.3">
      <c r="B980" s="280"/>
      <c r="C980" s="300"/>
      <c r="D980" s="300"/>
      <c r="E980" s="300" t="s">
        <v>2118</v>
      </c>
      <c r="F980" s="302"/>
      <c r="G980" s="300" t="s">
        <v>1685</v>
      </c>
      <c r="H980" s="300" t="s">
        <v>1685</v>
      </c>
      <c r="I980" s="324"/>
      <c r="J980" s="301">
        <v>2.7E-2</v>
      </c>
      <c r="K980" s="300"/>
      <c r="L980" s="300"/>
      <c r="M980" s="302"/>
      <c r="N980" s="291"/>
      <c r="O980" s="293"/>
      <c r="P980" s="283"/>
    </row>
    <row r="981" spans="2:16" x14ac:dyDescent="0.3">
      <c r="B981" s="280"/>
      <c r="C981" s="300"/>
      <c r="D981" s="300"/>
      <c r="E981" s="300"/>
      <c r="F981" s="302"/>
      <c r="G981" s="300"/>
      <c r="H981" s="300"/>
      <c r="I981" s="324"/>
      <c r="J981" s="301"/>
      <c r="K981" s="300"/>
      <c r="L981" s="300"/>
      <c r="M981" s="302"/>
      <c r="N981" s="291"/>
      <c r="O981" s="293"/>
      <c r="P981" s="283"/>
    </row>
    <row r="982" spans="2:16" x14ac:dyDescent="0.3">
      <c r="B982" s="280"/>
      <c r="C982" s="300"/>
      <c r="D982" s="300"/>
      <c r="E982" s="300"/>
      <c r="F982" s="302"/>
      <c r="G982" s="302"/>
      <c r="H982" s="300"/>
      <c r="I982" s="324" t="s">
        <v>2122</v>
      </c>
      <c r="J982" s="318">
        <f>SUM(J974:J980)</f>
        <v>0.48974510250000003</v>
      </c>
      <c r="K982" s="300"/>
      <c r="L982" s="300"/>
      <c r="M982" s="302"/>
      <c r="N982" s="291"/>
      <c r="O982" s="293"/>
      <c r="P982" s="283"/>
    </row>
    <row r="983" spans="2:16" x14ac:dyDescent="0.3">
      <c r="B983" s="280"/>
      <c r="C983" s="300"/>
      <c r="D983" s="300"/>
      <c r="E983" s="300"/>
      <c r="F983" s="302"/>
      <c r="G983" s="302"/>
      <c r="H983" s="300"/>
      <c r="I983" s="324" t="s">
        <v>2123</v>
      </c>
      <c r="J983" s="318">
        <f>J969</f>
        <v>6.3149000000000006</v>
      </c>
      <c r="K983" s="300"/>
      <c r="L983" s="300"/>
      <c r="M983" s="302"/>
      <c r="N983" s="291"/>
      <c r="O983" s="293"/>
      <c r="P983" s="283"/>
    </row>
    <row r="984" spans="2:16" x14ac:dyDescent="0.3">
      <c r="B984" s="280"/>
      <c r="C984" s="300"/>
      <c r="D984" s="300"/>
      <c r="E984" s="300"/>
      <c r="F984" s="302"/>
      <c r="G984" s="302"/>
      <c r="H984" s="300"/>
      <c r="I984" s="324" t="s">
        <v>2124</v>
      </c>
      <c r="J984" s="318">
        <f>J983-J982</f>
        <v>5.8251548975000009</v>
      </c>
      <c r="K984" s="300"/>
      <c r="L984" s="300"/>
      <c r="M984" s="302"/>
      <c r="N984" s="291"/>
      <c r="O984" s="293"/>
      <c r="P984" s="283"/>
    </row>
    <row r="985" spans="2:16" ht="19.5" thickBot="1" x14ac:dyDescent="0.35">
      <c r="B985" s="280"/>
      <c r="C985" s="300"/>
      <c r="D985" s="300"/>
      <c r="E985" s="300"/>
      <c r="F985" s="302"/>
      <c r="G985" s="302"/>
      <c r="H985" s="300"/>
      <c r="I985" s="324"/>
      <c r="J985" s="318"/>
      <c r="K985" s="300"/>
      <c r="L985" s="300"/>
      <c r="M985" s="302"/>
      <c r="N985" s="291"/>
      <c r="O985" s="293"/>
      <c r="P985" s="283"/>
    </row>
    <row r="986" spans="2:16" s="187" customFormat="1" ht="19.5" thickBot="1" x14ac:dyDescent="0.25">
      <c r="B986" s="286" t="s">
        <v>2125</v>
      </c>
      <c r="C986" s="188" t="s">
        <v>376</v>
      </c>
      <c r="D986" s="188"/>
      <c r="E986" s="189"/>
      <c r="F986" s="189"/>
      <c r="G986" s="189"/>
      <c r="H986" s="189"/>
      <c r="I986" s="189"/>
      <c r="J986" s="189"/>
      <c r="K986" s="189"/>
      <c r="L986" s="189"/>
      <c r="M986" s="190"/>
      <c r="N986" s="189"/>
      <c r="O986" s="189"/>
      <c r="P986" s="287"/>
    </row>
    <row r="987" spans="2:16" s="187" customFormat="1" ht="19.5" thickBot="1" x14ac:dyDescent="0.25">
      <c r="B987" s="288"/>
      <c r="C987" s="289"/>
      <c r="D987" s="289"/>
      <c r="E987" s="289"/>
      <c r="F987" s="289"/>
      <c r="G987" s="289"/>
      <c r="H987" s="290"/>
      <c r="I987" s="289"/>
      <c r="J987" s="289"/>
      <c r="K987" s="291"/>
      <c r="L987" s="291"/>
      <c r="M987" s="292"/>
      <c r="N987" s="293"/>
      <c r="O987" s="293"/>
      <c r="P987" s="294"/>
    </row>
    <row r="988" spans="2:16" s="187" customFormat="1" ht="19.5" thickBot="1" x14ac:dyDescent="0.25">
      <c r="B988" s="295" t="s">
        <v>2126</v>
      </c>
      <c r="C988" s="191" t="s">
        <v>379</v>
      </c>
      <c r="D988" s="191"/>
      <c r="E988" s="192"/>
      <c r="F988" s="192"/>
      <c r="G988" s="192"/>
      <c r="H988" s="193"/>
      <c r="I988" s="192"/>
      <c r="J988" s="192"/>
      <c r="K988" s="194"/>
      <c r="L988" s="194"/>
      <c r="M988" s="195"/>
      <c r="N988" s="196"/>
      <c r="O988" s="196">
        <f>SUM(M991:M991)</f>
        <v>59.65</v>
      </c>
      <c r="P988" s="296" t="s">
        <v>1731</v>
      </c>
    </row>
    <row r="989" spans="2:16" s="187" customFormat="1" x14ac:dyDescent="0.2">
      <c r="B989" s="288"/>
      <c r="C989" s="289"/>
      <c r="D989" s="289"/>
      <c r="E989" s="289"/>
      <c r="F989" s="289"/>
      <c r="G989" s="289"/>
      <c r="H989" s="290"/>
      <c r="I989" s="289"/>
      <c r="J989" s="289"/>
      <c r="K989" s="291"/>
      <c r="L989" s="291"/>
      <c r="M989" s="292"/>
      <c r="N989" s="293"/>
      <c r="O989" s="293"/>
      <c r="P989" s="294"/>
    </row>
    <row r="990" spans="2:16" x14ac:dyDescent="0.3">
      <c r="B990" s="280"/>
      <c r="C990" s="297" t="s">
        <v>1716</v>
      </c>
      <c r="D990" s="297"/>
      <c r="E990" s="297" t="s">
        <v>2</v>
      </c>
      <c r="F990" s="297"/>
      <c r="G990" s="312"/>
      <c r="H990" s="297" t="s">
        <v>1730</v>
      </c>
      <c r="I990" s="297"/>
      <c r="J990" s="312"/>
      <c r="K990" s="297"/>
      <c r="L990" s="297"/>
      <c r="M990" s="298" t="s">
        <v>3</v>
      </c>
      <c r="N990" s="299" t="s">
        <v>1717</v>
      </c>
      <c r="O990" s="293"/>
      <c r="P990" s="283"/>
    </row>
    <row r="991" spans="2:16" x14ac:dyDescent="0.3">
      <c r="B991" s="280"/>
      <c r="C991" s="300" t="s">
        <v>1718</v>
      </c>
      <c r="D991" s="300"/>
      <c r="E991" s="300" t="s">
        <v>2127</v>
      </c>
      <c r="F991" s="302"/>
      <c r="G991" s="302"/>
      <c r="H991" s="302">
        <f>2.4+2.4+1.5+1.5+0.46+0.46+2.65+2.65+0.45+0.45+0.1+0.1+1.85+1.85+2.4+2.4+2.4+1.1+2.4+2.4+2.4+1+0.51+2.4+2.4+0.46+0.46+1.5+1.5+2.65+2.65+0.45+0.45+1.85+1.85+0.1+0.1</f>
        <v>54.65</v>
      </c>
      <c r="I991" s="301"/>
      <c r="J991" s="318"/>
      <c r="K991" s="300"/>
      <c r="L991" s="300" t="s">
        <v>1720</v>
      </c>
      <c r="M991" s="302">
        <f>H993</f>
        <v>59.65</v>
      </c>
      <c r="N991" s="291" t="str">
        <f>P988</f>
        <v>m</v>
      </c>
      <c r="O991" s="293"/>
      <c r="P991" s="283"/>
    </row>
    <row r="992" spans="2:16" x14ac:dyDescent="0.3">
      <c r="B992" s="280"/>
      <c r="C992" s="300" t="s">
        <v>2112</v>
      </c>
      <c r="D992" s="300"/>
      <c r="E992" s="300" t="s">
        <v>2128</v>
      </c>
      <c r="F992" s="302"/>
      <c r="G992" s="302"/>
      <c r="H992" s="302">
        <f>0.5*10</f>
        <v>5</v>
      </c>
      <c r="I992" s="301"/>
      <c r="J992" s="318"/>
      <c r="K992" s="300"/>
      <c r="L992" s="300"/>
      <c r="M992" s="302"/>
      <c r="N992" s="291"/>
      <c r="O992" s="293"/>
      <c r="P992" s="283"/>
    </row>
    <row r="993" spans="2:16" x14ac:dyDescent="0.3">
      <c r="B993" s="280"/>
      <c r="C993" s="326" t="s">
        <v>2129</v>
      </c>
      <c r="D993" s="300"/>
      <c r="E993" s="300"/>
      <c r="F993" s="302"/>
      <c r="G993" s="322" t="s">
        <v>2130</v>
      </c>
      <c r="H993" s="302">
        <f>H991+H992</f>
        <v>59.65</v>
      </c>
      <c r="I993" s="324"/>
      <c r="J993" s="318"/>
      <c r="K993" s="300"/>
      <c r="L993" s="300"/>
      <c r="M993" s="302"/>
      <c r="N993" s="291"/>
      <c r="O993" s="293"/>
      <c r="P993" s="283"/>
    </row>
    <row r="994" spans="2:16" ht="19.5" thickBot="1" x14ac:dyDescent="0.35">
      <c r="B994" s="280"/>
      <c r="C994" s="300"/>
      <c r="D994" s="300"/>
      <c r="E994" s="300"/>
      <c r="F994" s="302"/>
      <c r="G994" s="302"/>
      <c r="H994" s="300"/>
      <c r="I994" s="324"/>
      <c r="J994" s="318"/>
      <c r="K994" s="300"/>
      <c r="L994" s="300"/>
      <c r="M994" s="302"/>
      <c r="N994" s="291"/>
      <c r="O994" s="293"/>
      <c r="P994" s="283"/>
    </row>
    <row r="995" spans="2:16" s="187" customFormat="1" ht="19.5" thickBot="1" x14ac:dyDescent="0.25">
      <c r="B995" s="295" t="s">
        <v>2131</v>
      </c>
      <c r="C995" s="191" t="s">
        <v>382</v>
      </c>
      <c r="D995" s="191"/>
      <c r="E995" s="192"/>
      <c r="F995" s="192"/>
      <c r="G995" s="192"/>
      <c r="H995" s="193"/>
      <c r="I995" s="192"/>
      <c r="J995" s="192"/>
      <c r="K995" s="194"/>
      <c r="L995" s="194"/>
      <c r="M995" s="195"/>
      <c r="N995" s="196"/>
      <c r="O995" s="196">
        <f>SUM(M998:M998)</f>
        <v>59.65</v>
      </c>
      <c r="P995" s="296" t="s">
        <v>1731</v>
      </c>
    </row>
    <row r="996" spans="2:16" s="187" customFormat="1" x14ac:dyDescent="0.2">
      <c r="B996" s="288"/>
      <c r="C996" s="289"/>
      <c r="D996" s="289"/>
      <c r="E996" s="289"/>
      <c r="F996" s="289"/>
      <c r="G996" s="289"/>
      <c r="H996" s="290"/>
      <c r="I996" s="289"/>
      <c r="J996" s="289"/>
      <c r="K996" s="291"/>
      <c r="L996" s="291"/>
      <c r="M996" s="292"/>
      <c r="N996" s="293"/>
      <c r="O996" s="293"/>
      <c r="P996" s="294"/>
    </row>
    <row r="997" spans="2:16" x14ac:dyDescent="0.3">
      <c r="B997" s="280"/>
      <c r="C997" s="297" t="s">
        <v>1716</v>
      </c>
      <c r="D997" s="297"/>
      <c r="E997" s="297" t="s">
        <v>2</v>
      </c>
      <c r="F997" s="297"/>
      <c r="G997" s="297"/>
      <c r="H997" s="309"/>
      <c r="I997" s="297"/>
      <c r="J997" s="318"/>
      <c r="K997" s="297"/>
      <c r="L997" s="297"/>
      <c r="M997" s="298" t="s">
        <v>3</v>
      </c>
      <c r="N997" s="299" t="s">
        <v>1717</v>
      </c>
      <c r="O997" s="293"/>
      <c r="P997" s="283"/>
    </row>
    <row r="998" spans="2:16" x14ac:dyDescent="0.3">
      <c r="B998" s="280"/>
      <c r="C998" s="300" t="s">
        <v>1718</v>
      </c>
      <c r="D998" s="300"/>
      <c r="E998" s="300" t="s">
        <v>2127</v>
      </c>
      <c r="F998" s="302"/>
      <c r="G998" s="302"/>
      <c r="H998" s="302">
        <f>2.4+2.4+1.5+1.5+0.46+0.46+2.65+2.65+0.45+0.45+0.1+0.1+1.85+1.85+2.4+2.4+2.4+1.1+2.4+2.4+2.4+1+0.51+2.4+2.4+0.46+0.46+1.5+1.5+2.65+2.65+0.45+0.45+1.85+1.85+0.1+0.1</f>
        <v>54.65</v>
      </c>
      <c r="I998" s="301"/>
      <c r="J998" s="301"/>
      <c r="K998" s="300"/>
      <c r="L998" s="300" t="s">
        <v>1720</v>
      </c>
      <c r="M998" s="302">
        <f>H1000</f>
        <v>59.65</v>
      </c>
      <c r="N998" s="291" t="str">
        <f>P995</f>
        <v>m</v>
      </c>
      <c r="O998" s="293"/>
      <c r="P998" s="283"/>
    </row>
    <row r="999" spans="2:16" x14ac:dyDescent="0.3">
      <c r="B999" s="280"/>
      <c r="C999" s="300" t="s">
        <v>2112</v>
      </c>
      <c r="D999" s="300"/>
      <c r="E999" s="300" t="s">
        <v>2128</v>
      </c>
      <c r="F999" s="302"/>
      <c r="G999" s="302"/>
      <c r="H999" s="302">
        <f>0.5*10</f>
        <v>5</v>
      </c>
      <c r="I999" s="301"/>
      <c r="J999" s="301"/>
      <c r="K999" s="300"/>
      <c r="L999" s="300"/>
      <c r="M999" s="302"/>
      <c r="N999" s="291"/>
      <c r="O999" s="293"/>
      <c r="P999" s="283"/>
    </row>
    <row r="1000" spans="2:16" x14ac:dyDescent="0.3">
      <c r="B1000" s="280"/>
      <c r="C1000" s="326" t="s">
        <v>2129</v>
      </c>
      <c r="D1000" s="300"/>
      <c r="E1000" s="300"/>
      <c r="F1000" s="302"/>
      <c r="G1000" s="322" t="s">
        <v>2130</v>
      </c>
      <c r="H1000" s="302">
        <f>H998+H999</f>
        <v>59.65</v>
      </c>
      <c r="I1000" s="324"/>
      <c r="J1000" s="318"/>
      <c r="K1000" s="300"/>
      <c r="L1000" s="300"/>
      <c r="M1000" s="302"/>
      <c r="N1000" s="291"/>
      <c r="O1000" s="293"/>
      <c r="P1000" s="283"/>
    </row>
    <row r="1001" spans="2:16" ht="19.5" thickBot="1" x14ac:dyDescent="0.35">
      <c r="B1001" s="280"/>
      <c r="C1001" s="300"/>
      <c r="D1001" s="300"/>
      <c r="E1001" s="313"/>
      <c r="F1001" s="300"/>
      <c r="G1001" s="306"/>
      <c r="H1001" s="300"/>
      <c r="I1001" s="301"/>
      <c r="J1001" s="301"/>
      <c r="K1001" s="300"/>
      <c r="L1001" s="300"/>
      <c r="M1001" s="302"/>
      <c r="N1001" s="291"/>
      <c r="O1001" s="293"/>
      <c r="P1001" s="283"/>
    </row>
    <row r="1002" spans="2:16" s="187" customFormat="1" ht="19.5" thickBot="1" x14ac:dyDescent="0.25">
      <c r="B1002" s="286" t="s">
        <v>2132</v>
      </c>
      <c r="C1002" s="188" t="s">
        <v>384</v>
      </c>
      <c r="D1002" s="188"/>
      <c r="E1002" s="189"/>
      <c r="F1002" s="189"/>
      <c r="G1002" s="189"/>
      <c r="H1002" s="189"/>
      <c r="I1002" s="189"/>
      <c r="J1002" s="189"/>
      <c r="K1002" s="189"/>
      <c r="L1002" s="189"/>
      <c r="M1002" s="190"/>
      <c r="N1002" s="189"/>
      <c r="O1002" s="189"/>
      <c r="P1002" s="287"/>
    </row>
    <row r="1003" spans="2:16" s="187" customFormat="1" ht="19.5" thickBot="1" x14ac:dyDescent="0.25">
      <c r="B1003" s="288"/>
      <c r="C1003" s="289"/>
      <c r="D1003" s="289"/>
      <c r="E1003" s="289"/>
      <c r="F1003" s="289"/>
      <c r="G1003" s="289"/>
      <c r="H1003" s="290"/>
      <c r="I1003" s="289"/>
      <c r="J1003" s="289"/>
      <c r="K1003" s="291"/>
      <c r="L1003" s="291"/>
      <c r="M1003" s="292"/>
      <c r="N1003" s="293"/>
      <c r="O1003" s="293"/>
      <c r="P1003" s="294"/>
    </row>
    <row r="1004" spans="2:16" s="187" customFormat="1" ht="19.5" thickBot="1" x14ac:dyDescent="0.25">
      <c r="B1004" s="295" t="s">
        <v>2133</v>
      </c>
      <c r="C1004" s="191" t="s">
        <v>387</v>
      </c>
      <c r="D1004" s="191"/>
      <c r="E1004" s="192"/>
      <c r="F1004" s="192"/>
      <c r="G1004" s="192"/>
      <c r="H1004" s="193"/>
      <c r="I1004" s="192"/>
      <c r="J1004" s="192"/>
      <c r="K1004" s="194"/>
      <c r="L1004" s="194"/>
      <c r="M1004" s="195"/>
      <c r="N1004" s="196"/>
      <c r="O1004" s="196">
        <f>SUM(M1007:M1007)</f>
        <v>62.59</v>
      </c>
      <c r="P1004" s="296" t="s">
        <v>1731</v>
      </c>
    </row>
    <row r="1005" spans="2:16" s="187" customFormat="1" x14ac:dyDescent="0.2">
      <c r="B1005" s="288"/>
      <c r="C1005" s="289"/>
      <c r="D1005" s="289"/>
      <c r="E1005" s="289"/>
      <c r="F1005" s="289"/>
      <c r="G1005" s="289"/>
      <c r="H1005" s="290"/>
      <c r="I1005" s="289"/>
      <c r="J1005" s="289"/>
      <c r="K1005" s="291"/>
      <c r="L1005" s="291"/>
      <c r="M1005" s="292"/>
      <c r="N1005" s="293"/>
      <c r="O1005" s="293"/>
      <c r="P1005" s="294"/>
    </row>
    <row r="1006" spans="2:16" x14ac:dyDescent="0.3">
      <c r="B1006" s="280"/>
      <c r="C1006" s="297" t="s">
        <v>1716</v>
      </c>
      <c r="D1006" s="297"/>
      <c r="E1006" s="297" t="s">
        <v>2</v>
      </c>
      <c r="F1006" s="297"/>
      <c r="G1006" s="297"/>
      <c r="H1006" s="309"/>
      <c r="I1006" s="297"/>
      <c r="J1006" s="318" t="s">
        <v>1741</v>
      </c>
      <c r="K1006" s="297"/>
      <c r="L1006" s="297"/>
      <c r="M1006" s="298" t="s">
        <v>3</v>
      </c>
      <c r="N1006" s="299" t="s">
        <v>1717</v>
      </c>
      <c r="O1006" s="293"/>
      <c r="P1006" s="283"/>
    </row>
    <row r="1007" spans="2:16" x14ac:dyDescent="0.3">
      <c r="B1007" s="280"/>
      <c r="C1007" s="300" t="s">
        <v>1718</v>
      </c>
      <c r="D1007" s="300"/>
      <c r="E1007" s="300" t="s">
        <v>2134</v>
      </c>
      <c r="F1007" s="302"/>
      <c r="G1007" s="302"/>
      <c r="H1007" s="300"/>
      <c r="I1007" s="301"/>
      <c r="J1007" s="301">
        <v>62.59</v>
      </c>
      <c r="K1007" s="300"/>
      <c r="L1007" s="300" t="s">
        <v>1720</v>
      </c>
      <c r="M1007" s="302">
        <f>J1009</f>
        <v>62.59</v>
      </c>
      <c r="N1007" s="291" t="str">
        <f>P1004</f>
        <v>m</v>
      </c>
      <c r="O1007" s="293"/>
      <c r="P1007" s="283"/>
    </row>
    <row r="1008" spans="2:16" x14ac:dyDescent="0.3">
      <c r="B1008" s="280"/>
      <c r="C1008" s="300" t="s">
        <v>2112</v>
      </c>
      <c r="D1008" s="300"/>
      <c r="E1008" s="300"/>
      <c r="F1008" s="302"/>
      <c r="G1008" s="302"/>
      <c r="H1008" s="300"/>
      <c r="I1008" s="301"/>
      <c r="J1008" s="301"/>
      <c r="K1008" s="300"/>
      <c r="L1008" s="300"/>
      <c r="M1008" s="302"/>
      <c r="N1008" s="291"/>
      <c r="O1008" s="293"/>
      <c r="P1008" s="283"/>
    </row>
    <row r="1009" spans="2:16" x14ac:dyDescent="0.3">
      <c r="B1009" s="280"/>
      <c r="C1009" s="326" t="s">
        <v>2135</v>
      </c>
      <c r="D1009" s="300"/>
      <c r="E1009" s="300"/>
      <c r="F1009" s="302"/>
      <c r="G1009" s="302"/>
      <c r="H1009" s="300"/>
      <c r="I1009" s="324" t="s">
        <v>2072</v>
      </c>
      <c r="J1009" s="318">
        <f>SUM(J1007:J1008)</f>
        <v>62.59</v>
      </c>
      <c r="K1009" s="300"/>
      <c r="L1009" s="300"/>
      <c r="M1009" s="302"/>
      <c r="N1009" s="291"/>
      <c r="O1009" s="293"/>
      <c r="P1009" s="283"/>
    </row>
    <row r="1010" spans="2:16" ht="19.5" thickBot="1" x14ac:dyDescent="0.35">
      <c r="B1010" s="280"/>
      <c r="C1010" s="300"/>
      <c r="D1010" s="300"/>
      <c r="E1010" s="313"/>
      <c r="F1010" s="300"/>
      <c r="G1010" s="306"/>
      <c r="H1010" s="300"/>
      <c r="I1010" s="301"/>
      <c r="J1010" s="301"/>
      <c r="K1010" s="300"/>
      <c r="L1010" s="300"/>
      <c r="M1010" s="302"/>
      <c r="N1010" s="291"/>
      <c r="O1010" s="293"/>
      <c r="P1010" s="283"/>
    </row>
    <row r="1011" spans="2:16" s="187" customFormat="1" ht="19.5" thickBot="1" x14ac:dyDescent="0.25">
      <c r="B1011" s="295" t="s">
        <v>2136</v>
      </c>
      <c r="C1011" s="191" t="s">
        <v>390</v>
      </c>
      <c r="D1011" s="191"/>
      <c r="E1011" s="192"/>
      <c r="F1011" s="192"/>
      <c r="G1011" s="192"/>
      <c r="H1011" s="193"/>
      <c r="I1011" s="192"/>
      <c r="J1011" s="192"/>
      <c r="K1011" s="194"/>
      <c r="L1011" s="194"/>
      <c r="M1011" s="195"/>
      <c r="N1011" s="196"/>
      <c r="O1011" s="196">
        <f>SUM(M1014:M1014)</f>
        <v>33.4</v>
      </c>
      <c r="P1011" s="296" t="s">
        <v>1731</v>
      </c>
    </row>
    <row r="1012" spans="2:16" s="187" customFormat="1" x14ac:dyDescent="0.2">
      <c r="B1012" s="288"/>
      <c r="C1012" s="289"/>
      <c r="D1012" s="289"/>
      <c r="E1012" s="289"/>
      <c r="F1012" s="289"/>
      <c r="G1012" s="289"/>
      <c r="H1012" s="290"/>
      <c r="I1012" s="289"/>
      <c r="J1012" s="289"/>
      <c r="K1012" s="291"/>
      <c r="L1012" s="291"/>
      <c r="M1012" s="292"/>
      <c r="N1012" s="293"/>
      <c r="O1012" s="293"/>
      <c r="P1012" s="294"/>
    </row>
    <row r="1013" spans="2:16" x14ac:dyDescent="0.3">
      <c r="B1013" s="280"/>
      <c r="C1013" s="297" t="s">
        <v>1716</v>
      </c>
      <c r="D1013" s="297"/>
      <c r="E1013" s="297" t="s">
        <v>2</v>
      </c>
      <c r="F1013" s="297"/>
      <c r="G1013" s="297"/>
      <c r="H1013" s="309"/>
      <c r="I1013" s="297"/>
      <c r="J1013" s="318" t="s">
        <v>1741</v>
      </c>
      <c r="K1013" s="297"/>
      <c r="L1013" s="297"/>
      <c r="M1013" s="298" t="s">
        <v>3</v>
      </c>
      <c r="N1013" s="299" t="s">
        <v>1717</v>
      </c>
      <c r="O1013" s="293"/>
      <c r="P1013" s="283"/>
    </row>
    <row r="1014" spans="2:16" x14ac:dyDescent="0.3">
      <c r="B1014" s="280"/>
      <c r="C1014" s="300" t="s">
        <v>1718</v>
      </c>
      <c r="D1014" s="300"/>
      <c r="E1014" s="300" t="s">
        <v>2137</v>
      </c>
      <c r="F1014" s="302"/>
      <c r="G1014" s="302"/>
      <c r="H1014" s="300"/>
      <c r="I1014" s="301"/>
      <c r="J1014" s="301">
        <v>33.4</v>
      </c>
      <c r="K1014" s="300"/>
      <c r="L1014" s="300" t="s">
        <v>1720</v>
      </c>
      <c r="M1014" s="302">
        <f>J1016</f>
        <v>33.4</v>
      </c>
      <c r="N1014" s="291" t="str">
        <f>P1011</f>
        <v>m</v>
      </c>
      <c r="O1014" s="293"/>
      <c r="P1014" s="283"/>
    </row>
    <row r="1015" spans="2:16" x14ac:dyDescent="0.3">
      <c r="B1015" s="280"/>
      <c r="C1015" s="300" t="s">
        <v>2112</v>
      </c>
      <c r="D1015" s="300"/>
      <c r="E1015" s="300"/>
      <c r="F1015" s="302"/>
      <c r="G1015" s="302"/>
      <c r="H1015" s="300"/>
      <c r="I1015" s="301"/>
      <c r="J1015" s="301"/>
      <c r="K1015" s="300"/>
      <c r="L1015" s="300"/>
      <c r="M1015" s="302"/>
      <c r="N1015" s="291"/>
      <c r="O1015" s="293"/>
      <c r="P1015" s="283"/>
    </row>
    <row r="1016" spans="2:16" x14ac:dyDescent="0.3">
      <c r="B1016" s="280"/>
      <c r="C1016" s="326" t="s">
        <v>2135</v>
      </c>
      <c r="D1016" s="300"/>
      <c r="E1016" s="300"/>
      <c r="F1016" s="302"/>
      <c r="G1016" s="302"/>
      <c r="H1016" s="300"/>
      <c r="I1016" s="324" t="s">
        <v>2072</v>
      </c>
      <c r="J1016" s="318">
        <f>SUM(J1014:J1015)</f>
        <v>33.4</v>
      </c>
      <c r="K1016" s="300"/>
      <c r="L1016" s="300"/>
      <c r="M1016" s="302"/>
      <c r="N1016" s="291"/>
      <c r="O1016" s="293"/>
      <c r="P1016" s="283"/>
    </row>
    <row r="1017" spans="2:16" ht="19.5" thickBot="1" x14ac:dyDescent="0.35">
      <c r="B1017" s="280"/>
      <c r="C1017" s="300"/>
      <c r="D1017" s="300"/>
      <c r="E1017" s="313"/>
      <c r="F1017" s="300"/>
      <c r="G1017" s="306"/>
      <c r="H1017" s="300"/>
      <c r="I1017" s="301"/>
      <c r="J1017" s="301"/>
      <c r="K1017" s="300"/>
      <c r="L1017" s="300"/>
      <c r="M1017" s="302"/>
      <c r="N1017" s="291"/>
      <c r="O1017" s="293"/>
      <c r="P1017" s="283"/>
    </row>
    <row r="1018" spans="2:16" s="187" customFormat="1" ht="19.5" thickBot="1" x14ac:dyDescent="0.25">
      <c r="B1018" s="295" t="s">
        <v>2138</v>
      </c>
      <c r="C1018" s="191" t="s">
        <v>393</v>
      </c>
      <c r="D1018" s="191"/>
      <c r="E1018" s="192"/>
      <c r="F1018" s="192"/>
      <c r="G1018" s="192"/>
      <c r="H1018" s="193"/>
      <c r="I1018" s="192"/>
      <c r="J1018" s="192"/>
      <c r="K1018" s="194"/>
      <c r="L1018" s="194"/>
      <c r="M1018" s="195"/>
      <c r="N1018" s="196"/>
      <c r="O1018" s="196">
        <f>SUM(M1021:M1021)</f>
        <v>25.85</v>
      </c>
      <c r="P1018" s="296" t="s">
        <v>1731</v>
      </c>
    </row>
    <row r="1019" spans="2:16" s="187" customFormat="1" x14ac:dyDescent="0.2">
      <c r="B1019" s="288"/>
      <c r="C1019" s="289"/>
      <c r="D1019" s="289"/>
      <c r="E1019" s="289"/>
      <c r="F1019" s="289"/>
      <c r="G1019" s="289"/>
      <c r="H1019" s="290"/>
      <c r="I1019" s="289"/>
      <c r="J1019" s="289"/>
      <c r="K1019" s="291"/>
      <c r="L1019" s="291"/>
      <c r="M1019" s="292"/>
      <c r="N1019" s="293"/>
      <c r="O1019" s="293"/>
      <c r="P1019" s="294"/>
    </row>
    <row r="1020" spans="2:16" x14ac:dyDescent="0.3">
      <c r="B1020" s="280"/>
      <c r="C1020" s="297" t="s">
        <v>1716</v>
      </c>
      <c r="D1020" s="297"/>
      <c r="E1020" s="297" t="s">
        <v>2</v>
      </c>
      <c r="F1020" s="297"/>
      <c r="G1020" s="297"/>
      <c r="H1020" s="309"/>
      <c r="I1020" s="297"/>
      <c r="J1020" s="318" t="s">
        <v>1741</v>
      </c>
      <c r="K1020" s="297"/>
      <c r="L1020" s="297"/>
      <c r="M1020" s="298" t="s">
        <v>3</v>
      </c>
      <c r="N1020" s="299" t="s">
        <v>1717</v>
      </c>
      <c r="O1020" s="293"/>
      <c r="P1020" s="283"/>
    </row>
    <row r="1021" spans="2:16" x14ac:dyDescent="0.3">
      <c r="B1021" s="280"/>
      <c r="C1021" s="300" t="s">
        <v>1718</v>
      </c>
      <c r="D1021" s="300"/>
      <c r="E1021" s="300" t="s">
        <v>2139</v>
      </c>
      <c r="F1021" s="302"/>
      <c r="G1021" s="302"/>
      <c r="H1021" s="300"/>
      <c r="I1021" s="301"/>
      <c r="J1021" s="301">
        <v>25.85</v>
      </c>
      <c r="K1021" s="300"/>
      <c r="L1021" s="300" t="s">
        <v>1720</v>
      </c>
      <c r="M1021" s="302">
        <f>J1023</f>
        <v>25.85</v>
      </c>
      <c r="N1021" s="291" t="str">
        <f>P1018</f>
        <v>m</v>
      </c>
      <c r="O1021" s="293"/>
      <c r="P1021" s="283"/>
    </row>
    <row r="1022" spans="2:16" x14ac:dyDescent="0.3">
      <c r="B1022" s="280"/>
      <c r="C1022" s="300" t="s">
        <v>2112</v>
      </c>
      <c r="D1022" s="300"/>
      <c r="E1022" s="300"/>
      <c r="F1022" s="302"/>
      <c r="G1022" s="302"/>
      <c r="H1022" s="300"/>
      <c r="I1022" s="301"/>
      <c r="J1022" s="301"/>
      <c r="K1022" s="300"/>
      <c r="L1022" s="300"/>
      <c r="M1022" s="302"/>
      <c r="N1022" s="291"/>
      <c r="O1022" s="293"/>
      <c r="P1022" s="283"/>
    </row>
    <row r="1023" spans="2:16" x14ac:dyDescent="0.3">
      <c r="B1023" s="280"/>
      <c r="C1023" s="326" t="s">
        <v>2135</v>
      </c>
      <c r="D1023" s="300"/>
      <c r="E1023" s="300"/>
      <c r="F1023" s="302"/>
      <c r="G1023" s="302"/>
      <c r="H1023" s="300"/>
      <c r="I1023" s="324" t="s">
        <v>2072</v>
      </c>
      <c r="J1023" s="318">
        <f>SUM(J1021:J1022)</f>
        <v>25.85</v>
      </c>
      <c r="K1023" s="300"/>
      <c r="L1023" s="300"/>
      <c r="M1023" s="302"/>
      <c r="N1023" s="291"/>
      <c r="O1023" s="293"/>
      <c r="P1023" s="283"/>
    </row>
    <row r="1024" spans="2:16" ht="19.5" thickBot="1" x14ac:dyDescent="0.35">
      <c r="B1024" s="280"/>
      <c r="C1024" s="300"/>
      <c r="D1024" s="300"/>
      <c r="E1024" s="313"/>
      <c r="F1024" s="300"/>
      <c r="G1024" s="306"/>
      <c r="H1024" s="300"/>
      <c r="I1024" s="301"/>
      <c r="J1024" s="301"/>
      <c r="K1024" s="300"/>
      <c r="L1024" s="300"/>
      <c r="M1024" s="302"/>
      <c r="N1024" s="291"/>
      <c r="O1024" s="293"/>
      <c r="P1024" s="283"/>
    </row>
    <row r="1025" spans="2:16" s="187" customFormat="1" ht="19.5" thickBot="1" x14ac:dyDescent="0.25">
      <c r="B1025" s="295" t="s">
        <v>2140</v>
      </c>
      <c r="C1025" s="191" t="s">
        <v>396</v>
      </c>
      <c r="D1025" s="191"/>
      <c r="E1025" s="192"/>
      <c r="F1025" s="192"/>
      <c r="G1025" s="192"/>
      <c r="H1025" s="193"/>
      <c r="I1025" s="192"/>
      <c r="J1025" s="192"/>
      <c r="K1025" s="194"/>
      <c r="L1025" s="194"/>
      <c r="M1025" s="195"/>
      <c r="N1025" s="196"/>
      <c r="O1025" s="196">
        <f>SUM(M1028:M1028)</f>
        <v>1.1200000000000001</v>
      </c>
      <c r="P1025" s="296" t="s">
        <v>1731</v>
      </c>
    </row>
    <row r="1026" spans="2:16" s="187" customFormat="1" x14ac:dyDescent="0.2">
      <c r="B1026" s="288"/>
      <c r="C1026" s="289"/>
      <c r="D1026" s="289"/>
      <c r="E1026" s="289"/>
      <c r="F1026" s="289"/>
      <c r="G1026" s="289"/>
      <c r="H1026" s="290"/>
      <c r="I1026" s="289"/>
      <c r="J1026" s="289"/>
      <c r="K1026" s="291"/>
      <c r="L1026" s="291"/>
      <c r="M1026" s="292"/>
      <c r="N1026" s="293"/>
      <c r="O1026" s="293"/>
      <c r="P1026" s="294"/>
    </row>
    <row r="1027" spans="2:16" x14ac:dyDescent="0.3">
      <c r="B1027" s="280"/>
      <c r="C1027" s="297" t="s">
        <v>1716</v>
      </c>
      <c r="D1027" s="297"/>
      <c r="E1027" s="297" t="s">
        <v>2</v>
      </c>
      <c r="F1027" s="297"/>
      <c r="G1027" s="297"/>
      <c r="H1027" s="309"/>
      <c r="I1027" s="297"/>
      <c r="J1027" s="318" t="s">
        <v>1741</v>
      </c>
      <c r="K1027" s="297"/>
      <c r="L1027" s="297"/>
      <c r="M1027" s="298" t="s">
        <v>3</v>
      </c>
      <c r="N1027" s="299" t="s">
        <v>1717</v>
      </c>
      <c r="O1027" s="293"/>
      <c r="P1027" s="283"/>
    </row>
    <row r="1028" spans="2:16" x14ac:dyDescent="0.3">
      <c r="B1028" s="280"/>
      <c r="C1028" s="300" t="s">
        <v>1718</v>
      </c>
      <c r="D1028" s="300"/>
      <c r="E1028" s="300" t="s">
        <v>2141</v>
      </c>
      <c r="F1028" s="302"/>
      <c r="G1028" s="302"/>
      <c r="H1028" s="300"/>
      <c r="I1028" s="301"/>
      <c r="J1028" s="301">
        <v>1.1200000000000001</v>
      </c>
      <c r="K1028" s="300"/>
      <c r="L1028" s="300" t="s">
        <v>1720</v>
      </c>
      <c r="M1028" s="302">
        <f>J1030</f>
        <v>1.1200000000000001</v>
      </c>
      <c r="N1028" s="291" t="str">
        <f>P1025</f>
        <v>m</v>
      </c>
      <c r="O1028" s="293"/>
      <c r="P1028" s="283"/>
    </row>
    <row r="1029" spans="2:16" x14ac:dyDescent="0.3">
      <c r="B1029" s="280"/>
      <c r="C1029" s="300" t="s">
        <v>2112</v>
      </c>
      <c r="D1029" s="300"/>
      <c r="E1029" s="300"/>
      <c r="F1029" s="302"/>
      <c r="G1029" s="302"/>
      <c r="H1029" s="300"/>
      <c r="I1029" s="301"/>
      <c r="J1029" s="301"/>
      <c r="K1029" s="300"/>
      <c r="L1029" s="300"/>
      <c r="M1029" s="302"/>
      <c r="N1029" s="291"/>
      <c r="O1029" s="293"/>
      <c r="P1029" s="283"/>
    </row>
    <row r="1030" spans="2:16" x14ac:dyDescent="0.3">
      <c r="B1030" s="280"/>
      <c r="C1030" s="326" t="s">
        <v>2135</v>
      </c>
      <c r="D1030" s="300"/>
      <c r="E1030" s="300"/>
      <c r="F1030" s="302"/>
      <c r="G1030" s="302"/>
      <c r="H1030" s="300"/>
      <c r="I1030" s="324" t="s">
        <v>2072</v>
      </c>
      <c r="J1030" s="318">
        <f>SUM(J1028:J1029)</f>
        <v>1.1200000000000001</v>
      </c>
      <c r="K1030" s="300"/>
      <c r="L1030" s="300"/>
      <c r="M1030" s="302"/>
      <c r="N1030" s="291"/>
      <c r="O1030" s="293"/>
      <c r="P1030" s="283"/>
    </row>
    <row r="1031" spans="2:16" ht="19.5" thickBot="1" x14ac:dyDescent="0.35">
      <c r="B1031" s="280"/>
      <c r="C1031" s="300"/>
      <c r="D1031" s="300"/>
      <c r="E1031" s="313"/>
      <c r="F1031" s="300"/>
      <c r="G1031" s="306"/>
      <c r="H1031" s="300"/>
      <c r="I1031" s="301"/>
      <c r="J1031" s="301"/>
      <c r="K1031" s="300"/>
      <c r="L1031" s="300"/>
      <c r="M1031" s="302"/>
      <c r="N1031" s="291"/>
      <c r="O1031" s="293"/>
      <c r="P1031" s="283"/>
    </row>
    <row r="1032" spans="2:16" s="187" customFormat="1" ht="19.5" thickBot="1" x14ac:dyDescent="0.25">
      <c r="B1032" s="295" t="s">
        <v>2142</v>
      </c>
      <c r="C1032" s="191" t="s">
        <v>399</v>
      </c>
      <c r="D1032" s="191"/>
      <c r="E1032" s="192"/>
      <c r="F1032" s="192"/>
      <c r="G1032" s="192"/>
      <c r="H1032" s="193"/>
      <c r="I1032" s="192"/>
      <c r="J1032" s="192"/>
      <c r="K1032" s="194"/>
      <c r="L1032" s="194"/>
      <c r="M1032" s="195"/>
      <c r="N1032" s="196"/>
      <c r="O1032" s="196">
        <f>SUM(M1035:M1035)</f>
        <v>25.08</v>
      </c>
      <c r="P1032" s="296" t="s">
        <v>1731</v>
      </c>
    </row>
    <row r="1033" spans="2:16" s="187" customFormat="1" x14ac:dyDescent="0.2">
      <c r="B1033" s="288"/>
      <c r="C1033" s="289"/>
      <c r="D1033" s="289"/>
      <c r="E1033" s="289"/>
      <c r="F1033" s="289"/>
      <c r="G1033" s="289"/>
      <c r="H1033" s="290"/>
      <c r="I1033" s="289"/>
      <c r="J1033" s="289"/>
      <c r="K1033" s="291"/>
      <c r="L1033" s="291"/>
      <c r="M1033" s="292"/>
      <c r="N1033" s="293"/>
      <c r="O1033" s="293"/>
      <c r="P1033" s="294"/>
    </row>
    <row r="1034" spans="2:16" x14ac:dyDescent="0.3">
      <c r="B1034" s="280"/>
      <c r="C1034" s="297" t="s">
        <v>1716</v>
      </c>
      <c r="D1034" s="297"/>
      <c r="E1034" s="297" t="s">
        <v>2</v>
      </c>
      <c r="F1034" s="297"/>
      <c r="G1034" s="297"/>
      <c r="H1034" s="309"/>
      <c r="I1034" s="297"/>
      <c r="J1034" s="318" t="s">
        <v>1741</v>
      </c>
      <c r="K1034" s="297"/>
      <c r="L1034" s="297"/>
      <c r="M1034" s="298" t="s">
        <v>3</v>
      </c>
      <c r="N1034" s="299" t="s">
        <v>1717</v>
      </c>
      <c r="O1034" s="293"/>
      <c r="P1034" s="283"/>
    </row>
    <row r="1035" spans="2:16" x14ac:dyDescent="0.3">
      <c r="B1035" s="280"/>
      <c r="C1035" s="300" t="s">
        <v>1718</v>
      </c>
      <c r="D1035" s="300"/>
      <c r="E1035" s="300" t="s">
        <v>2141</v>
      </c>
      <c r="F1035" s="302"/>
      <c r="G1035" s="302"/>
      <c r="H1035" s="300"/>
      <c r="I1035" s="301"/>
      <c r="J1035" s="301">
        <v>25.08</v>
      </c>
      <c r="K1035" s="300"/>
      <c r="L1035" s="300" t="s">
        <v>1720</v>
      </c>
      <c r="M1035" s="302">
        <f>J1037</f>
        <v>25.08</v>
      </c>
      <c r="N1035" s="291" t="str">
        <f>P1032</f>
        <v>m</v>
      </c>
      <c r="O1035" s="293"/>
      <c r="P1035" s="283"/>
    </row>
    <row r="1036" spans="2:16" x14ac:dyDescent="0.3">
      <c r="B1036" s="280"/>
      <c r="C1036" s="300" t="s">
        <v>2112</v>
      </c>
      <c r="D1036" s="300"/>
      <c r="E1036" s="300"/>
      <c r="F1036" s="302"/>
      <c r="G1036" s="302"/>
      <c r="H1036" s="300"/>
      <c r="I1036" s="301"/>
      <c r="J1036" s="301"/>
      <c r="K1036" s="300"/>
      <c r="L1036" s="300"/>
      <c r="M1036" s="302"/>
      <c r="N1036" s="291"/>
      <c r="O1036" s="293"/>
      <c r="P1036" s="283"/>
    </row>
    <row r="1037" spans="2:16" x14ac:dyDescent="0.3">
      <c r="B1037" s="280"/>
      <c r="C1037" s="326" t="s">
        <v>2143</v>
      </c>
      <c r="D1037" s="300"/>
      <c r="E1037" s="300"/>
      <c r="F1037" s="302"/>
      <c r="G1037" s="302"/>
      <c r="H1037" s="300"/>
      <c r="I1037" s="324" t="s">
        <v>2072</v>
      </c>
      <c r="J1037" s="318">
        <f>SUM(J1035:J1036)</f>
        <v>25.08</v>
      </c>
      <c r="K1037" s="300"/>
      <c r="L1037" s="300"/>
      <c r="M1037" s="302"/>
      <c r="N1037" s="291"/>
      <c r="O1037" s="293"/>
      <c r="P1037" s="283"/>
    </row>
    <row r="1038" spans="2:16" ht="19.5" thickBot="1" x14ac:dyDescent="0.35">
      <c r="B1038" s="280"/>
      <c r="C1038" s="300"/>
      <c r="D1038" s="300"/>
      <c r="E1038" s="313"/>
      <c r="F1038" s="300"/>
      <c r="G1038" s="306"/>
      <c r="H1038" s="300"/>
      <c r="I1038" s="301"/>
      <c r="J1038" s="301"/>
      <c r="K1038" s="300"/>
      <c r="L1038" s="300"/>
      <c r="M1038" s="302"/>
      <c r="N1038" s="291"/>
      <c r="O1038" s="293"/>
      <c r="P1038" s="283"/>
    </row>
    <row r="1039" spans="2:16" s="187" customFormat="1" ht="19.5" thickBot="1" x14ac:dyDescent="0.25">
      <c r="B1039" s="295" t="s">
        <v>2144</v>
      </c>
      <c r="C1039" s="191" t="s">
        <v>402</v>
      </c>
      <c r="D1039" s="191"/>
      <c r="E1039" s="192"/>
      <c r="F1039" s="192"/>
      <c r="G1039" s="192"/>
      <c r="H1039" s="193"/>
      <c r="I1039" s="192"/>
      <c r="J1039" s="192"/>
      <c r="K1039" s="194"/>
      <c r="L1039" s="194"/>
      <c r="M1039" s="195"/>
      <c r="N1039" s="196"/>
      <c r="O1039" s="196">
        <f>SUM(M1042:M1042)</f>
        <v>34.03</v>
      </c>
      <c r="P1039" s="296" t="s">
        <v>1731</v>
      </c>
    </row>
    <row r="1040" spans="2:16" s="187" customFormat="1" x14ac:dyDescent="0.2">
      <c r="B1040" s="288"/>
      <c r="C1040" s="289"/>
      <c r="D1040" s="289"/>
      <c r="E1040" s="289"/>
      <c r="F1040" s="289"/>
      <c r="G1040" s="289"/>
      <c r="H1040" s="290"/>
      <c r="I1040" s="289"/>
      <c r="J1040" s="289"/>
      <c r="K1040" s="291"/>
      <c r="L1040" s="291"/>
      <c r="M1040" s="292"/>
      <c r="N1040" s="293"/>
      <c r="O1040" s="293"/>
      <c r="P1040" s="294"/>
    </row>
    <row r="1041" spans="2:16" x14ac:dyDescent="0.3">
      <c r="B1041" s="280"/>
      <c r="C1041" s="297" t="s">
        <v>1716</v>
      </c>
      <c r="D1041" s="297"/>
      <c r="E1041" s="297" t="s">
        <v>2</v>
      </c>
      <c r="F1041" s="297"/>
      <c r="G1041" s="297"/>
      <c r="H1041" s="309"/>
      <c r="I1041" s="297"/>
      <c r="J1041" s="318" t="s">
        <v>1741</v>
      </c>
      <c r="K1041" s="297"/>
      <c r="L1041" s="297"/>
      <c r="M1041" s="298" t="s">
        <v>3</v>
      </c>
      <c r="N1041" s="299" t="s">
        <v>1717</v>
      </c>
      <c r="O1041" s="293"/>
      <c r="P1041" s="283"/>
    </row>
    <row r="1042" spans="2:16" x14ac:dyDescent="0.3">
      <c r="B1042" s="280"/>
      <c r="C1042" s="300" t="s">
        <v>1718</v>
      </c>
      <c r="D1042" s="300"/>
      <c r="E1042" s="300" t="s">
        <v>2141</v>
      </c>
      <c r="F1042" s="302"/>
      <c r="G1042" s="302"/>
      <c r="H1042" s="300"/>
      <c r="I1042" s="301"/>
      <c r="J1042" s="301">
        <f>33.28+0.75</f>
        <v>34.03</v>
      </c>
      <c r="K1042" s="300"/>
      <c r="L1042" s="300" t="s">
        <v>1720</v>
      </c>
      <c r="M1042" s="302">
        <f>J1044</f>
        <v>34.03</v>
      </c>
      <c r="N1042" s="291" t="str">
        <f>P1039</f>
        <v>m</v>
      </c>
      <c r="O1042" s="293"/>
      <c r="P1042" s="283"/>
    </row>
    <row r="1043" spans="2:16" x14ac:dyDescent="0.3">
      <c r="B1043" s="280"/>
      <c r="C1043" s="300" t="s">
        <v>2112</v>
      </c>
      <c r="D1043" s="300"/>
      <c r="E1043" s="300"/>
      <c r="F1043" s="302"/>
      <c r="G1043" s="302"/>
      <c r="H1043" s="300"/>
      <c r="I1043" s="301"/>
      <c r="J1043" s="301"/>
      <c r="K1043" s="300"/>
      <c r="L1043" s="300"/>
      <c r="M1043" s="302"/>
      <c r="N1043" s="291"/>
      <c r="O1043" s="293"/>
      <c r="P1043" s="283"/>
    </row>
    <row r="1044" spans="2:16" x14ac:dyDescent="0.3">
      <c r="B1044" s="280"/>
      <c r="C1044" s="326" t="s">
        <v>2143</v>
      </c>
      <c r="D1044" s="300"/>
      <c r="E1044" s="300"/>
      <c r="F1044" s="302"/>
      <c r="G1044" s="302"/>
      <c r="H1044" s="300"/>
      <c r="I1044" s="324" t="s">
        <v>2072</v>
      </c>
      <c r="J1044" s="318">
        <f>SUM(J1042:J1043)</f>
        <v>34.03</v>
      </c>
      <c r="K1044" s="300"/>
      <c r="L1044" s="300"/>
      <c r="M1044" s="302"/>
      <c r="N1044" s="291"/>
      <c r="O1044" s="293"/>
      <c r="P1044" s="283"/>
    </row>
    <row r="1045" spans="2:16" ht="19.5" thickBot="1" x14ac:dyDescent="0.35">
      <c r="B1045" s="280"/>
      <c r="C1045" s="300"/>
      <c r="D1045" s="300"/>
      <c r="E1045" s="313"/>
      <c r="F1045" s="300"/>
      <c r="G1045" s="306"/>
      <c r="H1045" s="300"/>
      <c r="I1045" s="301"/>
      <c r="J1045" s="301"/>
      <c r="K1045" s="300"/>
      <c r="L1045" s="300"/>
      <c r="M1045" s="302"/>
      <c r="N1045" s="291"/>
      <c r="O1045" s="293"/>
      <c r="P1045" s="283"/>
    </row>
    <row r="1046" spans="2:16" s="187" customFormat="1" ht="19.5" thickBot="1" x14ac:dyDescent="0.25">
      <c r="B1046" s="295" t="s">
        <v>2145</v>
      </c>
      <c r="C1046" s="191" t="s">
        <v>405</v>
      </c>
      <c r="D1046" s="191"/>
      <c r="E1046" s="192"/>
      <c r="F1046" s="192"/>
      <c r="G1046" s="192"/>
      <c r="H1046" s="193"/>
      <c r="I1046" s="192"/>
      <c r="J1046" s="192"/>
      <c r="K1046" s="194"/>
      <c r="L1046" s="194"/>
      <c r="M1046" s="195"/>
      <c r="N1046" s="196"/>
      <c r="O1046" s="196">
        <f>SUM(M1049:M1049)</f>
        <v>40.200000000000003</v>
      </c>
      <c r="P1046" s="296" t="s">
        <v>1731</v>
      </c>
    </row>
    <row r="1047" spans="2:16" s="187" customFormat="1" x14ac:dyDescent="0.2">
      <c r="B1047" s="288"/>
      <c r="C1047" s="289"/>
      <c r="D1047" s="289"/>
      <c r="E1047" s="289"/>
      <c r="F1047" s="289"/>
      <c r="G1047" s="289"/>
      <c r="H1047" s="290"/>
      <c r="I1047" s="289"/>
      <c r="J1047" s="289"/>
      <c r="K1047" s="291"/>
      <c r="L1047" s="291"/>
      <c r="M1047" s="292"/>
      <c r="N1047" s="293"/>
      <c r="O1047" s="293"/>
      <c r="P1047" s="294"/>
    </row>
    <row r="1048" spans="2:16" x14ac:dyDescent="0.3">
      <c r="B1048" s="280"/>
      <c r="C1048" s="297" t="s">
        <v>1716</v>
      </c>
      <c r="D1048" s="297"/>
      <c r="E1048" s="297" t="s">
        <v>2</v>
      </c>
      <c r="F1048" s="297"/>
      <c r="G1048" s="297"/>
      <c r="H1048" s="309"/>
      <c r="I1048" s="297"/>
      <c r="J1048" s="318" t="s">
        <v>1741</v>
      </c>
      <c r="K1048" s="297"/>
      <c r="L1048" s="297"/>
      <c r="M1048" s="298" t="s">
        <v>3</v>
      </c>
      <c r="N1048" s="299" t="s">
        <v>1717</v>
      </c>
      <c r="O1048" s="293"/>
      <c r="P1048" s="283"/>
    </row>
    <row r="1049" spans="2:16" x14ac:dyDescent="0.3">
      <c r="B1049" s="280"/>
      <c r="C1049" s="300" t="s">
        <v>1718</v>
      </c>
      <c r="D1049" s="300"/>
      <c r="E1049" s="300" t="s">
        <v>2141</v>
      </c>
      <c r="F1049" s="302"/>
      <c r="G1049" s="302"/>
      <c r="H1049" s="300"/>
      <c r="I1049" s="301"/>
      <c r="J1049" s="301">
        <v>40.200000000000003</v>
      </c>
      <c r="K1049" s="300"/>
      <c r="L1049" s="300" t="s">
        <v>1720</v>
      </c>
      <c r="M1049" s="302">
        <f>J1051</f>
        <v>40.200000000000003</v>
      </c>
      <c r="N1049" s="291" t="str">
        <f>P1046</f>
        <v>m</v>
      </c>
      <c r="O1049" s="293"/>
      <c r="P1049" s="283"/>
    </row>
    <row r="1050" spans="2:16" x14ac:dyDescent="0.3">
      <c r="B1050" s="280"/>
      <c r="C1050" s="300" t="s">
        <v>2112</v>
      </c>
      <c r="D1050" s="300"/>
      <c r="E1050" s="300"/>
      <c r="F1050" s="302"/>
      <c r="G1050" s="302"/>
      <c r="H1050" s="300"/>
      <c r="I1050" s="301"/>
      <c r="J1050" s="301"/>
      <c r="K1050" s="300"/>
      <c r="L1050" s="300"/>
      <c r="M1050" s="302"/>
      <c r="N1050" s="291"/>
      <c r="O1050" s="293"/>
      <c r="P1050" s="283"/>
    </row>
    <row r="1051" spans="2:16" x14ac:dyDescent="0.3">
      <c r="B1051" s="280"/>
      <c r="C1051" s="326" t="s">
        <v>2143</v>
      </c>
      <c r="D1051" s="300"/>
      <c r="E1051" s="300"/>
      <c r="F1051" s="302"/>
      <c r="G1051" s="302"/>
      <c r="H1051" s="300"/>
      <c r="I1051" s="324" t="s">
        <v>2072</v>
      </c>
      <c r="J1051" s="318">
        <f>SUM(J1049:J1050)</f>
        <v>40.200000000000003</v>
      </c>
      <c r="K1051" s="300"/>
      <c r="L1051" s="300"/>
      <c r="M1051" s="302"/>
      <c r="N1051" s="291"/>
      <c r="O1051" s="293"/>
      <c r="P1051" s="283"/>
    </row>
    <row r="1052" spans="2:16" ht="19.5" thickBot="1" x14ac:dyDescent="0.35">
      <c r="B1052" s="280"/>
      <c r="C1052" s="300"/>
      <c r="D1052" s="300"/>
      <c r="E1052" s="313"/>
      <c r="F1052" s="300"/>
      <c r="G1052" s="306"/>
      <c r="H1052" s="300"/>
      <c r="I1052" s="301"/>
      <c r="J1052" s="301"/>
      <c r="K1052" s="300"/>
      <c r="L1052" s="300"/>
      <c r="M1052" s="302"/>
      <c r="N1052" s="291"/>
      <c r="O1052" s="293"/>
      <c r="P1052" s="283"/>
    </row>
    <row r="1053" spans="2:16" s="187" customFormat="1" ht="19.5" thickBot="1" x14ac:dyDescent="0.25">
      <c r="B1053" s="286" t="s">
        <v>2146</v>
      </c>
      <c r="C1053" s="188" t="s">
        <v>407</v>
      </c>
      <c r="D1053" s="188"/>
      <c r="E1053" s="189"/>
      <c r="F1053" s="189"/>
      <c r="G1053" s="189"/>
      <c r="H1053" s="189"/>
      <c r="I1053" s="189"/>
      <c r="J1053" s="189"/>
      <c r="K1053" s="189"/>
      <c r="L1053" s="189"/>
      <c r="M1053" s="190"/>
      <c r="N1053" s="189"/>
      <c r="O1053" s="189"/>
      <c r="P1053" s="287"/>
    </row>
    <row r="1054" spans="2:16" s="187" customFormat="1" ht="19.5" thickBot="1" x14ac:dyDescent="0.25">
      <c r="B1054" s="288"/>
      <c r="C1054" s="289"/>
      <c r="D1054" s="289"/>
      <c r="E1054" s="289"/>
      <c r="F1054" s="289"/>
      <c r="G1054" s="289"/>
      <c r="H1054" s="290"/>
      <c r="I1054" s="289"/>
      <c r="J1054" s="289"/>
      <c r="K1054" s="291"/>
      <c r="L1054" s="291"/>
      <c r="M1054" s="292"/>
      <c r="N1054" s="293"/>
      <c r="O1054" s="293"/>
      <c r="P1054" s="294"/>
    </row>
    <row r="1055" spans="2:16" s="187" customFormat="1" ht="19.5" thickBot="1" x14ac:dyDescent="0.25">
      <c r="B1055" s="295" t="s">
        <v>408</v>
      </c>
      <c r="C1055" s="191" t="s">
        <v>410</v>
      </c>
      <c r="D1055" s="191"/>
      <c r="E1055" s="192"/>
      <c r="F1055" s="192"/>
      <c r="G1055" s="192"/>
      <c r="H1055" s="193"/>
      <c r="I1055" s="192"/>
      <c r="J1055" s="192"/>
      <c r="K1055" s="194"/>
      <c r="L1055" s="194"/>
      <c r="M1055" s="195"/>
      <c r="N1055" s="196"/>
      <c r="O1055" s="196">
        <f>M1058</f>
        <v>4</v>
      </c>
      <c r="P1055" s="296" t="s">
        <v>1783</v>
      </c>
    </row>
    <row r="1056" spans="2:16" s="187" customFormat="1" x14ac:dyDescent="0.2">
      <c r="B1056" s="288"/>
      <c r="C1056" s="289"/>
      <c r="D1056" s="289"/>
      <c r="E1056" s="289"/>
      <c r="F1056" s="289"/>
      <c r="G1056" s="289"/>
      <c r="H1056" s="290"/>
      <c r="I1056" s="289"/>
      <c r="J1056" s="289"/>
      <c r="K1056" s="291"/>
      <c r="L1056" s="291"/>
      <c r="M1056" s="292"/>
      <c r="N1056" s="293"/>
      <c r="O1056" s="293"/>
      <c r="P1056" s="294"/>
    </row>
    <row r="1057" spans="2:16" x14ac:dyDescent="0.3">
      <c r="B1057" s="280"/>
      <c r="C1057" s="297" t="s">
        <v>1716</v>
      </c>
      <c r="D1057" s="297"/>
      <c r="E1057" s="297" t="s">
        <v>2</v>
      </c>
      <c r="F1057" s="297"/>
      <c r="G1057" s="297"/>
      <c r="H1057" s="309"/>
      <c r="I1057" s="297"/>
      <c r="J1057" s="318" t="s">
        <v>2064</v>
      </c>
      <c r="K1057" s="297"/>
      <c r="L1057" s="297"/>
      <c r="M1057" s="298" t="s">
        <v>3</v>
      </c>
      <c r="N1057" s="299" t="s">
        <v>1717</v>
      </c>
      <c r="O1057" s="293"/>
      <c r="P1057" s="283"/>
    </row>
    <row r="1058" spans="2:16" x14ac:dyDescent="0.3">
      <c r="B1058" s="280"/>
      <c r="C1058" s="300" t="s">
        <v>1718</v>
      </c>
      <c r="D1058" s="300"/>
      <c r="E1058" s="300" t="s">
        <v>2147</v>
      </c>
      <c r="F1058" s="302"/>
      <c r="G1058" s="302"/>
      <c r="H1058" s="300"/>
      <c r="I1058" s="301"/>
      <c r="J1058" s="301">
        <v>4</v>
      </c>
      <c r="K1058" s="300"/>
      <c r="L1058" s="300" t="s">
        <v>1720</v>
      </c>
      <c r="M1058" s="302">
        <f>J1060</f>
        <v>4</v>
      </c>
      <c r="N1058" s="291" t="str">
        <f>P1055</f>
        <v>und</v>
      </c>
      <c r="O1058" s="293"/>
      <c r="P1058" s="283"/>
    </row>
    <row r="1059" spans="2:16" x14ac:dyDescent="0.3">
      <c r="B1059" s="280"/>
      <c r="C1059" s="300" t="s">
        <v>2112</v>
      </c>
      <c r="D1059" s="300"/>
      <c r="E1059" s="300"/>
      <c r="F1059" s="302"/>
      <c r="G1059" s="302"/>
      <c r="H1059" s="300"/>
      <c r="I1059" s="301"/>
      <c r="J1059" s="301"/>
      <c r="K1059" s="300"/>
      <c r="L1059" s="300"/>
      <c r="M1059" s="302"/>
      <c r="N1059" s="291"/>
      <c r="O1059" s="293"/>
      <c r="P1059" s="283"/>
    </row>
    <row r="1060" spans="2:16" x14ac:dyDescent="0.3">
      <c r="B1060" s="280"/>
      <c r="C1060" s="326" t="s">
        <v>2135</v>
      </c>
      <c r="D1060" s="300"/>
      <c r="E1060" s="300"/>
      <c r="F1060" s="302"/>
      <c r="G1060" s="302"/>
      <c r="H1060" s="300"/>
      <c r="I1060" s="324" t="s">
        <v>2072</v>
      </c>
      <c r="J1060" s="318">
        <f>SUM(J1058:J1059)</f>
        <v>4</v>
      </c>
      <c r="K1060" s="300"/>
      <c r="L1060" s="300"/>
      <c r="M1060" s="302"/>
      <c r="N1060" s="291"/>
      <c r="O1060" s="293"/>
      <c r="P1060" s="283"/>
    </row>
    <row r="1061" spans="2:16" ht="19.5" thickBot="1" x14ac:dyDescent="0.35">
      <c r="B1061" s="280"/>
      <c r="C1061" s="300"/>
      <c r="D1061" s="300"/>
      <c r="E1061" s="313"/>
      <c r="F1061" s="300"/>
      <c r="G1061" s="306"/>
      <c r="H1061" s="300"/>
      <c r="I1061" s="301"/>
      <c r="J1061" s="301"/>
      <c r="K1061" s="300"/>
      <c r="L1061" s="300"/>
      <c r="M1061" s="302"/>
      <c r="N1061" s="291"/>
      <c r="O1061" s="293"/>
      <c r="P1061" s="283"/>
    </row>
    <row r="1062" spans="2:16" s="187" customFormat="1" ht="19.5" thickBot="1" x14ac:dyDescent="0.25">
      <c r="B1062" s="295" t="s">
        <v>2148</v>
      </c>
      <c r="C1062" s="191" t="s">
        <v>413</v>
      </c>
      <c r="D1062" s="191"/>
      <c r="E1062" s="192"/>
      <c r="F1062" s="192"/>
      <c r="G1062" s="192"/>
      <c r="H1062" s="193"/>
      <c r="I1062" s="192"/>
      <c r="J1062" s="192"/>
      <c r="K1062" s="194"/>
      <c r="L1062" s="194"/>
      <c r="M1062" s="195"/>
      <c r="N1062" s="196"/>
      <c r="O1062" s="196">
        <f>M1065</f>
        <v>5</v>
      </c>
      <c r="P1062" s="296" t="s">
        <v>1783</v>
      </c>
    </row>
    <row r="1063" spans="2:16" s="187" customFormat="1" x14ac:dyDescent="0.2">
      <c r="B1063" s="288"/>
      <c r="C1063" s="289"/>
      <c r="D1063" s="289"/>
      <c r="E1063" s="289"/>
      <c r="F1063" s="289"/>
      <c r="G1063" s="289"/>
      <c r="H1063" s="290"/>
      <c r="I1063" s="289"/>
      <c r="J1063" s="289"/>
      <c r="K1063" s="291"/>
      <c r="L1063" s="291"/>
      <c r="M1063" s="292"/>
      <c r="N1063" s="293"/>
      <c r="O1063" s="293"/>
      <c r="P1063" s="294"/>
    </row>
    <row r="1064" spans="2:16" x14ac:dyDescent="0.3">
      <c r="B1064" s="280"/>
      <c r="C1064" s="297" t="s">
        <v>1716</v>
      </c>
      <c r="D1064" s="297"/>
      <c r="E1064" s="297" t="s">
        <v>2</v>
      </c>
      <c r="F1064" s="297"/>
      <c r="G1064" s="297"/>
      <c r="H1064" s="309"/>
      <c r="I1064" s="297"/>
      <c r="J1064" s="318" t="s">
        <v>2064</v>
      </c>
      <c r="K1064" s="297"/>
      <c r="L1064" s="297"/>
      <c r="M1064" s="298" t="s">
        <v>3</v>
      </c>
      <c r="N1064" s="299" t="s">
        <v>1717</v>
      </c>
      <c r="O1064" s="293"/>
      <c r="P1064" s="283"/>
    </row>
    <row r="1065" spans="2:16" x14ac:dyDescent="0.3">
      <c r="B1065" s="280"/>
      <c r="C1065" s="300" t="s">
        <v>1718</v>
      </c>
      <c r="D1065" s="300"/>
      <c r="E1065" s="300" t="s">
        <v>2147</v>
      </c>
      <c r="F1065" s="302"/>
      <c r="G1065" s="302"/>
      <c r="H1065" s="300"/>
      <c r="I1065" s="301"/>
      <c r="J1065" s="301">
        <v>5</v>
      </c>
      <c r="K1065" s="300"/>
      <c r="L1065" s="300" t="s">
        <v>1720</v>
      </c>
      <c r="M1065" s="302">
        <f>J1067</f>
        <v>5</v>
      </c>
      <c r="N1065" s="291" t="str">
        <f>P1062</f>
        <v>und</v>
      </c>
      <c r="O1065" s="293"/>
      <c r="P1065" s="283"/>
    </row>
    <row r="1066" spans="2:16" x14ac:dyDescent="0.3">
      <c r="B1066" s="280"/>
      <c r="C1066" s="300" t="s">
        <v>2112</v>
      </c>
      <c r="D1066" s="300"/>
      <c r="E1066" s="300"/>
      <c r="F1066" s="302"/>
      <c r="G1066" s="302"/>
      <c r="H1066" s="300"/>
      <c r="I1066" s="301"/>
      <c r="J1066" s="301"/>
      <c r="K1066" s="300"/>
      <c r="L1066" s="300"/>
      <c r="M1066" s="302"/>
      <c r="N1066" s="291"/>
      <c r="O1066" s="293"/>
      <c r="P1066" s="283"/>
    </row>
    <row r="1067" spans="2:16" x14ac:dyDescent="0.3">
      <c r="B1067" s="280"/>
      <c r="C1067" s="326" t="s">
        <v>2135</v>
      </c>
      <c r="D1067" s="300"/>
      <c r="E1067" s="300"/>
      <c r="F1067" s="302"/>
      <c r="G1067" s="302"/>
      <c r="H1067" s="300"/>
      <c r="I1067" s="324" t="s">
        <v>2072</v>
      </c>
      <c r="J1067" s="318">
        <f>SUM(J1065:J1066)</f>
        <v>5</v>
      </c>
      <c r="K1067" s="300"/>
      <c r="L1067" s="300"/>
      <c r="M1067" s="302"/>
      <c r="N1067" s="291"/>
      <c r="O1067" s="293"/>
      <c r="P1067" s="283"/>
    </row>
    <row r="1068" spans="2:16" ht="19.5" thickBot="1" x14ac:dyDescent="0.35">
      <c r="B1068" s="280"/>
      <c r="C1068" s="300"/>
      <c r="D1068" s="300"/>
      <c r="E1068" s="313"/>
      <c r="F1068" s="300"/>
      <c r="G1068" s="306"/>
      <c r="H1068" s="300"/>
      <c r="I1068" s="301"/>
      <c r="J1068" s="301"/>
      <c r="K1068" s="300"/>
      <c r="L1068" s="300"/>
      <c r="M1068" s="302"/>
      <c r="N1068" s="291"/>
      <c r="O1068" s="293"/>
      <c r="P1068" s="283"/>
    </row>
    <row r="1069" spans="2:16" s="187" customFormat="1" ht="19.5" thickBot="1" x14ac:dyDescent="0.25">
      <c r="B1069" s="295" t="s">
        <v>2149</v>
      </c>
      <c r="C1069" s="191" t="s">
        <v>416</v>
      </c>
      <c r="D1069" s="191"/>
      <c r="E1069" s="192"/>
      <c r="F1069" s="192"/>
      <c r="G1069" s="192"/>
      <c r="H1069" s="193"/>
      <c r="I1069" s="192"/>
      <c r="J1069" s="192"/>
      <c r="K1069" s="194"/>
      <c r="L1069" s="194"/>
      <c r="M1069" s="195"/>
      <c r="N1069" s="196"/>
      <c r="O1069" s="196">
        <f>M1072</f>
        <v>17</v>
      </c>
      <c r="P1069" s="296" t="s">
        <v>1783</v>
      </c>
    </row>
    <row r="1070" spans="2:16" s="187" customFormat="1" x14ac:dyDescent="0.2">
      <c r="B1070" s="288"/>
      <c r="C1070" s="289"/>
      <c r="D1070" s="289"/>
      <c r="E1070" s="289"/>
      <c r="F1070" s="289"/>
      <c r="G1070" s="289"/>
      <c r="H1070" s="290"/>
      <c r="I1070" s="289"/>
      <c r="J1070" s="289"/>
      <c r="K1070" s="291"/>
      <c r="L1070" s="291"/>
      <c r="M1070" s="292"/>
      <c r="N1070" s="293"/>
      <c r="O1070" s="293"/>
      <c r="P1070" s="294"/>
    </row>
    <row r="1071" spans="2:16" x14ac:dyDescent="0.3">
      <c r="B1071" s="280"/>
      <c r="C1071" s="297" t="s">
        <v>1716</v>
      </c>
      <c r="D1071" s="297"/>
      <c r="E1071" s="297" t="s">
        <v>2</v>
      </c>
      <c r="F1071" s="297"/>
      <c r="G1071" s="297"/>
      <c r="H1071" s="309"/>
      <c r="I1071" s="297"/>
      <c r="J1071" s="318" t="s">
        <v>2064</v>
      </c>
      <c r="K1071" s="297"/>
      <c r="L1071" s="297"/>
      <c r="M1071" s="298" t="s">
        <v>3</v>
      </c>
      <c r="N1071" s="299" t="s">
        <v>1717</v>
      </c>
      <c r="O1071" s="293"/>
      <c r="P1071" s="283"/>
    </row>
    <row r="1072" spans="2:16" x14ac:dyDescent="0.3">
      <c r="B1072" s="280"/>
      <c r="C1072" s="300" t="s">
        <v>1718</v>
      </c>
      <c r="D1072" s="300"/>
      <c r="E1072" s="300" t="s">
        <v>2147</v>
      </c>
      <c r="F1072" s="302"/>
      <c r="G1072" s="302"/>
      <c r="H1072" s="300"/>
      <c r="I1072" s="301"/>
      <c r="J1072" s="301">
        <v>17</v>
      </c>
      <c r="K1072" s="300"/>
      <c r="L1072" s="300" t="s">
        <v>1720</v>
      </c>
      <c r="M1072" s="302">
        <f>J1074</f>
        <v>17</v>
      </c>
      <c r="N1072" s="291" t="str">
        <f>P1069</f>
        <v>und</v>
      </c>
      <c r="O1072" s="293"/>
      <c r="P1072" s="283"/>
    </row>
    <row r="1073" spans="2:16" x14ac:dyDescent="0.3">
      <c r="B1073" s="280"/>
      <c r="C1073" s="300" t="s">
        <v>2112</v>
      </c>
      <c r="D1073" s="300"/>
      <c r="E1073" s="300"/>
      <c r="F1073" s="302"/>
      <c r="G1073" s="302"/>
      <c r="H1073" s="300"/>
      <c r="I1073" s="301"/>
      <c r="J1073" s="301"/>
      <c r="K1073" s="300"/>
      <c r="L1073" s="300"/>
      <c r="M1073" s="302"/>
      <c r="N1073" s="291"/>
      <c r="O1073" s="293"/>
      <c r="P1073" s="283"/>
    </row>
    <row r="1074" spans="2:16" x14ac:dyDescent="0.3">
      <c r="B1074" s="280"/>
      <c r="C1074" s="326" t="s">
        <v>2135</v>
      </c>
      <c r="D1074" s="300"/>
      <c r="E1074" s="300"/>
      <c r="F1074" s="302"/>
      <c r="G1074" s="302"/>
      <c r="H1074" s="300"/>
      <c r="I1074" s="324" t="s">
        <v>2072</v>
      </c>
      <c r="J1074" s="318">
        <f>SUM(J1072:J1073)</f>
        <v>17</v>
      </c>
      <c r="K1074" s="300"/>
      <c r="L1074" s="300"/>
      <c r="M1074" s="302"/>
      <c r="N1074" s="291"/>
      <c r="O1074" s="293"/>
      <c r="P1074" s="283"/>
    </row>
    <row r="1075" spans="2:16" ht="19.5" thickBot="1" x14ac:dyDescent="0.35">
      <c r="B1075" s="280"/>
      <c r="C1075" s="300"/>
      <c r="D1075" s="300"/>
      <c r="E1075" s="313"/>
      <c r="F1075" s="300"/>
      <c r="G1075" s="306"/>
      <c r="H1075" s="300"/>
      <c r="I1075" s="301"/>
      <c r="J1075" s="301"/>
      <c r="K1075" s="300"/>
      <c r="L1075" s="300"/>
      <c r="M1075" s="302"/>
      <c r="N1075" s="291"/>
      <c r="O1075" s="293"/>
      <c r="P1075" s="283"/>
    </row>
    <row r="1076" spans="2:16" s="187" customFormat="1" ht="19.5" thickBot="1" x14ac:dyDescent="0.25">
      <c r="B1076" s="295" t="s">
        <v>2150</v>
      </c>
      <c r="C1076" s="191" t="s">
        <v>419</v>
      </c>
      <c r="D1076" s="191"/>
      <c r="E1076" s="192"/>
      <c r="F1076" s="192"/>
      <c r="G1076" s="192"/>
      <c r="H1076" s="193"/>
      <c r="I1076" s="192"/>
      <c r="J1076" s="192"/>
      <c r="K1076" s="194"/>
      <c r="L1076" s="194"/>
      <c r="M1076" s="195"/>
      <c r="N1076" s="196"/>
      <c r="O1076" s="196">
        <f>M1079</f>
        <v>2</v>
      </c>
      <c r="P1076" s="296" t="s">
        <v>1783</v>
      </c>
    </row>
    <row r="1077" spans="2:16" s="187" customFormat="1" x14ac:dyDescent="0.2">
      <c r="B1077" s="288"/>
      <c r="C1077" s="289"/>
      <c r="D1077" s="289"/>
      <c r="E1077" s="289"/>
      <c r="F1077" s="289"/>
      <c r="G1077" s="289"/>
      <c r="H1077" s="290"/>
      <c r="I1077" s="289"/>
      <c r="J1077" s="289"/>
      <c r="K1077" s="291"/>
      <c r="L1077" s="291"/>
      <c r="M1077" s="292"/>
      <c r="N1077" s="293"/>
      <c r="O1077" s="293"/>
      <c r="P1077" s="294"/>
    </row>
    <row r="1078" spans="2:16" x14ac:dyDescent="0.3">
      <c r="B1078" s="280"/>
      <c r="C1078" s="297" t="s">
        <v>1716</v>
      </c>
      <c r="D1078" s="297"/>
      <c r="E1078" s="297" t="s">
        <v>2</v>
      </c>
      <c r="F1078" s="297"/>
      <c r="G1078" s="297"/>
      <c r="H1078" s="309"/>
      <c r="I1078" s="297"/>
      <c r="J1078" s="318" t="s">
        <v>2064</v>
      </c>
      <c r="K1078" s="297"/>
      <c r="L1078" s="297"/>
      <c r="M1078" s="298" t="s">
        <v>3</v>
      </c>
      <c r="N1078" s="299" t="s">
        <v>1717</v>
      </c>
      <c r="O1078" s="293"/>
      <c r="P1078" s="283"/>
    </row>
    <row r="1079" spans="2:16" x14ac:dyDescent="0.3">
      <c r="B1079" s="280"/>
      <c r="C1079" s="300" t="s">
        <v>1718</v>
      </c>
      <c r="D1079" s="300"/>
      <c r="E1079" s="300" t="s">
        <v>2147</v>
      </c>
      <c r="F1079" s="302"/>
      <c r="G1079" s="302"/>
      <c r="H1079" s="300"/>
      <c r="I1079" s="301"/>
      <c r="J1079" s="301">
        <v>2</v>
      </c>
      <c r="K1079" s="300"/>
      <c r="L1079" s="300" t="s">
        <v>1720</v>
      </c>
      <c r="M1079" s="302">
        <f>J1081</f>
        <v>2</v>
      </c>
      <c r="N1079" s="291" t="str">
        <f>P1076</f>
        <v>und</v>
      </c>
      <c r="O1079" s="293"/>
      <c r="P1079" s="283"/>
    </row>
    <row r="1080" spans="2:16" x14ac:dyDescent="0.3">
      <c r="B1080" s="280"/>
      <c r="C1080" s="300" t="s">
        <v>2112</v>
      </c>
      <c r="D1080" s="300"/>
      <c r="E1080" s="300"/>
      <c r="F1080" s="302"/>
      <c r="G1080" s="302"/>
      <c r="H1080" s="300"/>
      <c r="I1080" s="301"/>
      <c r="J1080" s="301"/>
      <c r="K1080" s="300"/>
      <c r="L1080" s="300"/>
      <c r="M1080" s="302"/>
      <c r="N1080" s="291"/>
      <c r="O1080" s="293"/>
      <c r="P1080" s="283"/>
    </row>
    <row r="1081" spans="2:16" x14ac:dyDescent="0.3">
      <c r="B1081" s="280"/>
      <c r="C1081" s="326" t="s">
        <v>2135</v>
      </c>
      <c r="D1081" s="300"/>
      <c r="E1081" s="300"/>
      <c r="F1081" s="302"/>
      <c r="G1081" s="302"/>
      <c r="H1081" s="300"/>
      <c r="I1081" s="324" t="s">
        <v>2072</v>
      </c>
      <c r="J1081" s="318">
        <f>SUM(J1079:J1080)</f>
        <v>2</v>
      </c>
      <c r="K1081" s="300"/>
      <c r="L1081" s="300"/>
      <c r="M1081" s="302"/>
      <c r="N1081" s="291"/>
      <c r="O1081" s="293"/>
      <c r="P1081" s="283"/>
    </row>
    <row r="1082" spans="2:16" ht="19.5" thickBot="1" x14ac:dyDescent="0.35">
      <c r="B1082" s="280"/>
      <c r="C1082" s="300"/>
      <c r="D1082" s="300"/>
      <c r="E1082" s="313"/>
      <c r="F1082" s="300"/>
      <c r="G1082" s="306"/>
      <c r="H1082" s="300"/>
      <c r="I1082" s="301"/>
      <c r="J1082" s="301"/>
      <c r="K1082" s="300"/>
      <c r="L1082" s="300"/>
      <c r="M1082" s="302"/>
      <c r="N1082" s="291"/>
      <c r="O1082" s="293"/>
      <c r="P1082" s="283"/>
    </row>
    <row r="1083" spans="2:16" s="187" customFormat="1" ht="19.5" thickBot="1" x14ac:dyDescent="0.25">
      <c r="B1083" s="295" t="s">
        <v>2151</v>
      </c>
      <c r="C1083" s="191" t="s">
        <v>422</v>
      </c>
      <c r="D1083" s="191"/>
      <c r="E1083" s="192"/>
      <c r="F1083" s="192"/>
      <c r="G1083" s="192"/>
      <c r="H1083" s="193"/>
      <c r="I1083" s="192"/>
      <c r="J1083" s="192"/>
      <c r="K1083" s="194"/>
      <c r="L1083" s="194"/>
      <c r="M1083" s="195"/>
      <c r="N1083" s="196"/>
      <c r="O1083" s="196">
        <f t="shared" ref="O1083" si="32">M1086</f>
        <v>1</v>
      </c>
      <c r="P1083" s="296" t="s">
        <v>1783</v>
      </c>
    </row>
    <row r="1084" spans="2:16" s="187" customFormat="1" x14ac:dyDescent="0.2">
      <c r="B1084" s="288"/>
      <c r="C1084" s="289"/>
      <c r="D1084" s="289"/>
      <c r="E1084" s="289"/>
      <c r="F1084" s="289"/>
      <c r="G1084" s="289"/>
      <c r="H1084" s="290"/>
      <c r="I1084" s="289"/>
      <c r="J1084" s="289"/>
      <c r="K1084" s="291"/>
      <c r="L1084" s="291"/>
      <c r="M1084" s="292"/>
      <c r="N1084" s="293"/>
      <c r="O1084" s="293"/>
      <c r="P1084" s="294"/>
    </row>
    <row r="1085" spans="2:16" x14ac:dyDescent="0.3">
      <c r="B1085" s="280"/>
      <c r="C1085" s="297" t="s">
        <v>1716</v>
      </c>
      <c r="D1085" s="297"/>
      <c r="E1085" s="297" t="s">
        <v>2</v>
      </c>
      <c r="F1085" s="297"/>
      <c r="G1085" s="297"/>
      <c r="H1085" s="309"/>
      <c r="I1085" s="297"/>
      <c r="J1085" s="318" t="s">
        <v>2064</v>
      </c>
      <c r="K1085" s="297"/>
      <c r="L1085" s="297"/>
      <c r="M1085" s="298" t="s">
        <v>3</v>
      </c>
      <c r="N1085" s="299" t="s">
        <v>1717</v>
      </c>
      <c r="O1085" s="293"/>
      <c r="P1085" s="283"/>
    </row>
    <row r="1086" spans="2:16" x14ac:dyDescent="0.3">
      <c r="B1086" s="280"/>
      <c r="C1086" s="300" t="s">
        <v>1718</v>
      </c>
      <c r="D1086" s="300"/>
      <c r="E1086" s="300" t="s">
        <v>2147</v>
      </c>
      <c r="F1086" s="302"/>
      <c r="G1086" s="302"/>
      <c r="H1086" s="300"/>
      <c r="I1086" s="301"/>
      <c r="J1086" s="301">
        <v>1</v>
      </c>
      <c r="K1086" s="300"/>
      <c r="L1086" s="300" t="s">
        <v>1720</v>
      </c>
      <c r="M1086" s="302">
        <f>J1088</f>
        <v>1</v>
      </c>
      <c r="N1086" s="291" t="str">
        <f>P1083</f>
        <v>und</v>
      </c>
      <c r="O1086" s="293"/>
      <c r="P1086" s="283"/>
    </row>
    <row r="1087" spans="2:16" x14ac:dyDescent="0.3">
      <c r="B1087" s="280"/>
      <c r="C1087" s="300" t="s">
        <v>2112</v>
      </c>
      <c r="D1087" s="300"/>
      <c r="E1087" s="300"/>
      <c r="F1087" s="302"/>
      <c r="G1087" s="302"/>
      <c r="H1087" s="300"/>
      <c r="I1087" s="301"/>
      <c r="J1087" s="301"/>
      <c r="K1087" s="300"/>
      <c r="L1087" s="300"/>
      <c r="M1087" s="302"/>
      <c r="N1087" s="291"/>
      <c r="O1087" s="293"/>
      <c r="P1087" s="283"/>
    </row>
    <row r="1088" spans="2:16" x14ac:dyDescent="0.3">
      <c r="B1088" s="280"/>
      <c r="C1088" s="326" t="s">
        <v>2135</v>
      </c>
      <c r="D1088" s="300"/>
      <c r="E1088" s="300"/>
      <c r="F1088" s="302"/>
      <c r="G1088" s="302"/>
      <c r="H1088" s="300"/>
      <c r="I1088" s="324" t="s">
        <v>2072</v>
      </c>
      <c r="J1088" s="318">
        <f>SUM(J1086:J1087)</f>
        <v>1</v>
      </c>
      <c r="K1088" s="300"/>
      <c r="L1088" s="300"/>
      <c r="M1088" s="302"/>
      <c r="N1088" s="291"/>
      <c r="O1088" s="293"/>
      <c r="P1088" s="283"/>
    </row>
    <row r="1089" spans="2:16" ht="19.5" thickBot="1" x14ac:dyDescent="0.35">
      <c r="B1089" s="280"/>
      <c r="C1089" s="300"/>
      <c r="D1089" s="300"/>
      <c r="E1089" s="313"/>
      <c r="F1089" s="300"/>
      <c r="G1089" s="306"/>
      <c r="H1089" s="300"/>
      <c r="I1089" s="301"/>
      <c r="J1089" s="301"/>
      <c r="K1089" s="300"/>
      <c r="L1089" s="300"/>
      <c r="M1089" s="302"/>
      <c r="N1089" s="291"/>
      <c r="O1089" s="293"/>
      <c r="P1089" s="283"/>
    </row>
    <row r="1090" spans="2:16" s="187" customFormat="1" ht="19.5" thickBot="1" x14ac:dyDescent="0.25">
      <c r="B1090" s="295" t="s">
        <v>2152</v>
      </c>
      <c r="C1090" s="191" t="s">
        <v>425</v>
      </c>
      <c r="D1090" s="191"/>
      <c r="E1090" s="192"/>
      <c r="F1090" s="192"/>
      <c r="G1090" s="192"/>
      <c r="H1090" s="193"/>
      <c r="I1090" s="192"/>
      <c r="J1090" s="192"/>
      <c r="K1090" s="194"/>
      <c r="L1090" s="194"/>
      <c r="M1090" s="195"/>
      <c r="N1090" s="196"/>
      <c r="O1090" s="196">
        <f t="shared" ref="O1090" si="33">M1093</f>
        <v>9</v>
      </c>
      <c r="P1090" s="296" t="s">
        <v>1783</v>
      </c>
    </row>
    <row r="1091" spans="2:16" s="187" customFormat="1" x14ac:dyDescent="0.2">
      <c r="B1091" s="288"/>
      <c r="C1091" s="289"/>
      <c r="D1091" s="289"/>
      <c r="E1091" s="289"/>
      <c r="F1091" s="289"/>
      <c r="G1091" s="289"/>
      <c r="H1091" s="290"/>
      <c r="I1091" s="289"/>
      <c r="J1091" s="289"/>
      <c r="K1091" s="291"/>
      <c r="L1091" s="291"/>
      <c r="M1091" s="292"/>
      <c r="N1091" s="293"/>
      <c r="O1091" s="293"/>
      <c r="P1091" s="294"/>
    </row>
    <row r="1092" spans="2:16" x14ac:dyDescent="0.3">
      <c r="B1092" s="280"/>
      <c r="C1092" s="297" t="s">
        <v>1716</v>
      </c>
      <c r="D1092" s="297"/>
      <c r="E1092" s="297" t="s">
        <v>2</v>
      </c>
      <c r="F1092" s="297"/>
      <c r="G1092" s="297"/>
      <c r="H1092" s="309"/>
      <c r="I1092" s="297"/>
      <c r="J1092" s="318" t="s">
        <v>2064</v>
      </c>
      <c r="K1092" s="297"/>
      <c r="L1092" s="297"/>
      <c r="M1092" s="298" t="s">
        <v>3</v>
      </c>
      <c r="N1092" s="299" t="s">
        <v>1717</v>
      </c>
      <c r="O1092" s="293"/>
      <c r="P1092" s="283"/>
    </row>
    <row r="1093" spans="2:16" x14ac:dyDescent="0.3">
      <c r="B1093" s="280"/>
      <c r="C1093" s="300" t="s">
        <v>1718</v>
      </c>
      <c r="D1093" s="300"/>
      <c r="E1093" s="300" t="s">
        <v>2147</v>
      </c>
      <c r="F1093" s="302"/>
      <c r="G1093" s="302"/>
      <c r="H1093" s="300"/>
      <c r="I1093" s="301"/>
      <c r="J1093" s="301">
        <v>9</v>
      </c>
      <c r="K1093" s="300"/>
      <c r="L1093" s="300" t="s">
        <v>1720</v>
      </c>
      <c r="M1093" s="302">
        <f>J1095</f>
        <v>9</v>
      </c>
      <c r="N1093" s="291" t="str">
        <f>P1090</f>
        <v>und</v>
      </c>
      <c r="O1093" s="293"/>
      <c r="P1093" s="283"/>
    </row>
    <row r="1094" spans="2:16" x14ac:dyDescent="0.3">
      <c r="B1094" s="280"/>
      <c r="C1094" s="300" t="s">
        <v>2112</v>
      </c>
      <c r="D1094" s="300"/>
      <c r="E1094" s="300"/>
      <c r="F1094" s="302"/>
      <c r="G1094" s="302"/>
      <c r="H1094" s="300"/>
      <c r="I1094" s="301"/>
      <c r="J1094" s="301"/>
      <c r="K1094" s="300"/>
      <c r="L1094" s="300"/>
      <c r="M1094" s="302"/>
      <c r="N1094" s="291"/>
      <c r="O1094" s="293"/>
      <c r="P1094" s="283"/>
    </row>
    <row r="1095" spans="2:16" x14ac:dyDescent="0.3">
      <c r="B1095" s="280"/>
      <c r="C1095" s="326" t="s">
        <v>2135</v>
      </c>
      <c r="D1095" s="300"/>
      <c r="E1095" s="300"/>
      <c r="F1095" s="302"/>
      <c r="G1095" s="302"/>
      <c r="H1095" s="300"/>
      <c r="I1095" s="324" t="s">
        <v>2072</v>
      </c>
      <c r="J1095" s="318">
        <f>SUM(J1093:J1094)</f>
        <v>9</v>
      </c>
      <c r="K1095" s="300"/>
      <c r="L1095" s="300"/>
      <c r="M1095" s="302"/>
      <c r="N1095" s="291"/>
      <c r="O1095" s="293"/>
      <c r="P1095" s="283"/>
    </row>
    <row r="1096" spans="2:16" ht="19.5" thickBot="1" x14ac:dyDescent="0.35">
      <c r="B1096" s="280"/>
      <c r="C1096" s="300"/>
      <c r="D1096" s="300"/>
      <c r="E1096" s="313"/>
      <c r="F1096" s="300"/>
      <c r="G1096" s="306"/>
      <c r="H1096" s="300"/>
      <c r="I1096" s="301"/>
      <c r="J1096" s="301"/>
      <c r="K1096" s="300"/>
      <c r="L1096" s="300"/>
      <c r="M1096" s="302"/>
      <c r="N1096" s="291"/>
      <c r="O1096" s="293"/>
      <c r="P1096" s="283"/>
    </row>
    <row r="1097" spans="2:16" s="187" customFormat="1" ht="19.5" thickBot="1" x14ac:dyDescent="0.25">
      <c r="B1097" s="295" t="s">
        <v>2153</v>
      </c>
      <c r="C1097" s="191" t="s">
        <v>428</v>
      </c>
      <c r="D1097" s="191"/>
      <c r="E1097" s="192"/>
      <c r="F1097" s="192"/>
      <c r="G1097" s="192"/>
      <c r="H1097" s="193"/>
      <c r="I1097" s="192"/>
      <c r="J1097" s="192"/>
      <c r="K1097" s="194"/>
      <c r="L1097" s="194"/>
      <c r="M1097" s="195"/>
      <c r="N1097" s="196"/>
      <c r="O1097" s="196">
        <f t="shared" ref="O1097" si="34">M1100</f>
        <v>12</v>
      </c>
      <c r="P1097" s="296" t="s">
        <v>1783</v>
      </c>
    </row>
    <row r="1098" spans="2:16" s="187" customFormat="1" x14ac:dyDescent="0.2">
      <c r="B1098" s="288"/>
      <c r="C1098" s="289"/>
      <c r="D1098" s="289"/>
      <c r="E1098" s="289"/>
      <c r="F1098" s="289"/>
      <c r="G1098" s="289"/>
      <c r="H1098" s="290"/>
      <c r="I1098" s="289"/>
      <c r="J1098" s="289"/>
      <c r="K1098" s="291"/>
      <c r="L1098" s="291"/>
      <c r="M1098" s="292"/>
      <c r="N1098" s="293"/>
      <c r="O1098" s="293"/>
      <c r="P1098" s="294"/>
    </row>
    <row r="1099" spans="2:16" x14ac:dyDescent="0.3">
      <c r="B1099" s="280"/>
      <c r="C1099" s="297" t="s">
        <v>1716</v>
      </c>
      <c r="D1099" s="297"/>
      <c r="E1099" s="297" t="s">
        <v>2</v>
      </c>
      <c r="F1099" s="297"/>
      <c r="G1099" s="297"/>
      <c r="H1099" s="309"/>
      <c r="I1099" s="297"/>
      <c r="J1099" s="318" t="s">
        <v>2064</v>
      </c>
      <c r="K1099" s="297"/>
      <c r="L1099" s="297"/>
      <c r="M1099" s="298" t="s">
        <v>3</v>
      </c>
      <c r="N1099" s="299" t="s">
        <v>1717</v>
      </c>
      <c r="O1099" s="293"/>
      <c r="P1099" s="283"/>
    </row>
    <row r="1100" spans="2:16" x14ac:dyDescent="0.3">
      <c r="B1100" s="280"/>
      <c r="C1100" s="300" t="s">
        <v>1718</v>
      </c>
      <c r="D1100" s="300"/>
      <c r="E1100" s="300" t="s">
        <v>2147</v>
      </c>
      <c r="F1100" s="302"/>
      <c r="G1100" s="302"/>
      <c r="H1100" s="300"/>
      <c r="I1100" s="301"/>
      <c r="J1100" s="301">
        <v>12</v>
      </c>
      <c r="K1100" s="300"/>
      <c r="L1100" s="300" t="s">
        <v>1720</v>
      </c>
      <c r="M1100" s="302">
        <f>J1102</f>
        <v>12</v>
      </c>
      <c r="N1100" s="291" t="str">
        <f>P1097</f>
        <v>und</v>
      </c>
      <c r="O1100" s="293"/>
      <c r="P1100" s="283"/>
    </row>
    <row r="1101" spans="2:16" x14ac:dyDescent="0.3">
      <c r="B1101" s="280"/>
      <c r="C1101" s="300" t="s">
        <v>2112</v>
      </c>
      <c r="D1101" s="300"/>
      <c r="E1101" s="300"/>
      <c r="F1101" s="302"/>
      <c r="G1101" s="302"/>
      <c r="H1101" s="300"/>
      <c r="I1101" s="301"/>
      <c r="J1101" s="301"/>
      <c r="K1101" s="300"/>
      <c r="L1101" s="300"/>
      <c r="M1101" s="302"/>
      <c r="N1101" s="291"/>
      <c r="O1101" s="293"/>
      <c r="P1101" s="283"/>
    </row>
    <row r="1102" spans="2:16" x14ac:dyDescent="0.3">
      <c r="B1102" s="280"/>
      <c r="C1102" s="326" t="s">
        <v>2135</v>
      </c>
      <c r="D1102" s="300"/>
      <c r="E1102" s="300"/>
      <c r="F1102" s="302"/>
      <c r="G1102" s="302"/>
      <c r="H1102" s="300"/>
      <c r="I1102" s="324" t="s">
        <v>2072</v>
      </c>
      <c r="J1102" s="318">
        <f>SUM(J1100:J1101)</f>
        <v>12</v>
      </c>
      <c r="K1102" s="300"/>
      <c r="L1102" s="300"/>
      <c r="M1102" s="302"/>
      <c r="N1102" s="291"/>
      <c r="O1102" s="293"/>
      <c r="P1102" s="283"/>
    </row>
    <row r="1103" spans="2:16" ht="19.5" thickBot="1" x14ac:dyDescent="0.35">
      <c r="B1103" s="280"/>
      <c r="C1103" s="300"/>
      <c r="D1103" s="300"/>
      <c r="E1103" s="313"/>
      <c r="F1103" s="300"/>
      <c r="G1103" s="306"/>
      <c r="H1103" s="300"/>
      <c r="I1103" s="301"/>
      <c r="J1103" s="301"/>
      <c r="K1103" s="300"/>
      <c r="L1103" s="300"/>
      <c r="M1103" s="302"/>
      <c r="N1103" s="291"/>
      <c r="O1103" s="293"/>
      <c r="P1103" s="283"/>
    </row>
    <row r="1104" spans="2:16" s="187" customFormat="1" ht="19.5" thickBot="1" x14ac:dyDescent="0.25">
      <c r="B1104" s="295" t="s">
        <v>2154</v>
      </c>
      <c r="C1104" s="191" t="s">
        <v>431</v>
      </c>
      <c r="D1104" s="191"/>
      <c r="E1104" s="192"/>
      <c r="F1104" s="192"/>
      <c r="G1104" s="192"/>
      <c r="H1104" s="193"/>
      <c r="I1104" s="192"/>
      <c r="J1104" s="192"/>
      <c r="K1104" s="194"/>
      <c r="L1104" s="194"/>
      <c r="M1104" s="195"/>
      <c r="N1104" s="196"/>
      <c r="O1104" s="196">
        <f t="shared" ref="O1104" si="35">M1107</f>
        <v>1</v>
      </c>
      <c r="P1104" s="296" t="s">
        <v>1783</v>
      </c>
    </row>
    <row r="1105" spans="2:16" s="187" customFormat="1" x14ac:dyDescent="0.2">
      <c r="B1105" s="288"/>
      <c r="C1105" s="289"/>
      <c r="D1105" s="289"/>
      <c r="E1105" s="289"/>
      <c r="F1105" s="289"/>
      <c r="G1105" s="289"/>
      <c r="H1105" s="290"/>
      <c r="I1105" s="289"/>
      <c r="J1105" s="289"/>
      <c r="K1105" s="291"/>
      <c r="L1105" s="291"/>
      <c r="M1105" s="292"/>
      <c r="N1105" s="293"/>
      <c r="O1105" s="293"/>
      <c r="P1105" s="294"/>
    </row>
    <row r="1106" spans="2:16" x14ac:dyDescent="0.3">
      <c r="B1106" s="280"/>
      <c r="C1106" s="297" t="s">
        <v>1716</v>
      </c>
      <c r="D1106" s="297"/>
      <c r="E1106" s="297" t="s">
        <v>2</v>
      </c>
      <c r="F1106" s="297"/>
      <c r="G1106" s="297"/>
      <c r="H1106" s="309"/>
      <c r="I1106" s="297"/>
      <c r="J1106" s="318" t="s">
        <v>2064</v>
      </c>
      <c r="K1106" s="297"/>
      <c r="L1106" s="297"/>
      <c r="M1106" s="298" t="s">
        <v>3</v>
      </c>
      <c r="N1106" s="299" t="s">
        <v>1717</v>
      </c>
      <c r="O1106" s="293"/>
      <c r="P1106" s="283"/>
    </row>
    <row r="1107" spans="2:16" x14ac:dyDescent="0.3">
      <c r="B1107" s="280"/>
      <c r="C1107" s="300" t="s">
        <v>1718</v>
      </c>
      <c r="D1107" s="300"/>
      <c r="E1107" s="300" t="s">
        <v>2147</v>
      </c>
      <c r="F1107" s="302"/>
      <c r="G1107" s="302"/>
      <c r="H1107" s="300"/>
      <c r="I1107" s="301"/>
      <c r="J1107" s="301">
        <v>1</v>
      </c>
      <c r="K1107" s="300"/>
      <c r="L1107" s="300" t="s">
        <v>1720</v>
      </c>
      <c r="M1107" s="302">
        <f>J1109</f>
        <v>1</v>
      </c>
      <c r="N1107" s="291" t="str">
        <f>P1104</f>
        <v>und</v>
      </c>
      <c r="O1107" s="293"/>
      <c r="P1107" s="283"/>
    </row>
    <row r="1108" spans="2:16" x14ac:dyDescent="0.3">
      <c r="B1108" s="280"/>
      <c r="C1108" s="300" t="s">
        <v>2112</v>
      </c>
      <c r="D1108" s="300"/>
      <c r="E1108" s="300"/>
      <c r="F1108" s="302"/>
      <c r="G1108" s="302"/>
      <c r="H1108" s="300"/>
      <c r="I1108" s="301"/>
      <c r="J1108" s="301"/>
      <c r="K1108" s="300"/>
      <c r="L1108" s="300"/>
      <c r="M1108" s="302"/>
      <c r="N1108" s="291"/>
      <c r="O1108" s="293"/>
      <c r="P1108" s="283"/>
    </row>
    <row r="1109" spans="2:16" x14ac:dyDescent="0.3">
      <c r="B1109" s="280"/>
      <c r="C1109" s="326" t="s">
        <v>2135</v>
      </c>
      <c r="D1109" s="300"/>
      <c r="E1109" s="300"/>
      <c r="F1109" s="302"/>
      <c r="G1109" s="302"/>
      <c r="H1109" s="300"/>
      <c r="I1109" s="324" t="s">
        <v>2072</v>
      </c>
      <c r="J1109" s="318">
        <f>SUM(J1107:J1108)</f>
        <v>1</v>
      </c>
      <c r="K1109" s="300"/>
      <c r="L1109" s="300"/>
      <c r="M1109" s="302"/>
      <c r="N1109" s="291"/>
      <c r="O1109" s="293"/>
      <c r="P1109" s="283"/>
    </row>
    <row r="1110" spans="2:16" ht="19.5" thickBot="1" x14ac:dyDescent="0.35">
      <c r="B1110" s="280"/>
      <c r="C1110" s="300"/>
      <c r="D1110" s="300"/>
      <c r="E1110" s="313"/>
      <c r="F1110" s="300"/>
      <c r="G1110" s="306"/>
      <c r="H1110" s="300"/>
      <c r="I1110" s="301"/>
      <c r="J1110" s="301"/>
      <c r="K1110" s="300"/>
      <c r="L1110" s="300"/>
      <c r="M1110" s="302"/>
      <c r="N1110" s="291"/>
      <c r="O1110" s="293"/>
      <c r="P1110" s="283"/>
    </row>
    <row r="1111" spans="2:16" s="187" customFormat="1" ht="19.5" thickBot="1" x14ac:dyDescent="0.25">
      <c r="B1111" s="295" t="s">
        <v>2155</v>
      </c>
      <c r="C1111" s="191" t="s">
        <v>434</v>
      </c>
      <c r="D1111" s="191"/>
      <c r="E1111" s="192"/>
      <c r="F1111" s="192"/>
      <c r="G1111" s="192"/>
      <c r="H1111" s="193"/>
      <c r="I1111" s="192"/>
      <c r="J1111" s="192"/>
      <c r="K1111" s="194"/>
      <c r="L1111" s="194"/>
      <c r="M1111" s="195"/>
      <c r="N1111" s="196"/>
      <c r="O1111" s="196">
        <f t="shared" ref="O1111" si="36">M1114</f>
        <v>4</v>
      </c>
      <c r="P1111" s="296" t="s">
        <v>1783</v>
      </c>
    </row>
    <row r="1112" spans="2:16" s="187" customFormat="1" x14ac:dyDescent="0.2">
      <c r="B1112" s="288"/>
      <c r="C1112" s="289"/>
      <c r="D1112" s="289"/>
      <c r="E1112" s="289"/>
      <c r="F1112" s="289"/>
      <c r="G1112" s="289"/>
      <c r="H1112" s="290"/>
      <c r="I1112" s="289"/>
      <c r="J1112" s="289"/>
      <c r="K1112" s="291"/>
      <c r="L1112" s="291"/>
      <c r="M1112" s="292"/>
      <c r="N1112" s="293"/>
      <c r="O1112" s="293"/>
      <c r="P1112" s="294"/>
    </row>
    <row r="1113" spans="2:16" x14ac:dyDescent="0.3">
      <c r="B1113" s="280"/>
      <c r="C1113" s="297" t="s">
        <v>1716</v>
      </c>
      <c r="D1113" s="297"/>
      <c r="E1113" s="297" t="s">
        <v>2</v>
      </c>
      <c r="F1113" s="297"/>
      <c r="G1113" s="297"/>
      <c r="H1113" s="309"/>
      <c r="I1113" s="297"/>
      <c r="J1113" s="318" t="s">
        <v>2064</v>
      </c>
      <c r="K1113" s="297"/>
      <c r="L1113" s="297"/>
      <c r="M1113" s="298" t="s">
        <v>3</v>
      </c>
      <c r="N1113" s="299" t="s">
        <v>1717</v>
      </c>
      <c r="O1113" s="293"/>
      <c r="P1113" s="283"/>
    </row>
    <row r="1114" spans="2:16" x14ac:dyDescent="0.3">
      <c r="B1114" s="280"/>
      <c r="C1114" s="300" t="s">
        <v>1718</v>
      </c>
      <c r="D1114" s="300"/>
      <c r="E1114" s="300" t="s">
        <v>2147</v>
      </c>
      <c r="F1114" s="302"/>
      <c r="G1114" s="302"/>
      <c r="H1114" s="300"/>
      <c r="I1114" s="301"/>
      <c r="J1114" s="301">
        <v>4</v>
      </c>
      <c r="K1114" s="300"/>
      <c r="L1114" s="300" t="s">
        <v>1720</v>
      </c>
      <c r="M1114" s="302">
        <f>J1116</f>
        <v>4</v>
      </c>
      <c r="N1114" s="291" t="str">
        <f>P1111</f>
        <v>und</v>
      </c>
      <c r="O1114" s="293"/>
      <c r="P1114" s="283"/>
    </row>
    <row r="1115" spans="2:16" x14ac:dyDescent="0.3">
      <c r="B1115" s="280"/>
      <c r="C1115" s="300" t="s">
        <v>2112</v>
      </c>
      <c r="D1115" s="300"/>
      <c r="E1115" s="300"/>
      <c r="F1115" s="302"/>
      <c r="G1115" s="302"/>
      <c r="H1115" s="300"/>
      <c r="I1115" s="301"/>
      <c r="J1115" s="301"/>
      <c r="K1115" s="300"/>
      <c r="L1115" s="300"/>
      <c r="M1115" s="302"/>
      <c r="N1115" s="291"/>
      <c r="O1115" s="293"/>
      <c r="P1115" s="283"/>
    </row>
    <row r="1116" spans="2:16" x14ac:dyDescent="0.3">
      <c r="B1116" s="280"/>
      <c r="C1116" s="326" t="s">
        <v>2135</v>
      </c>
      <c r="D1116" s="300"/>
      <c r="E1116" s="300"/>
      <c r="F1116" s="302"/>
      <c r="G1116" s="302"/>
      <c r="H1116" s="300"/>
      <c r="I1116" s="324" t="s">
        <v>2072</v>
      </c>
      <c r="J1116" s="318">
        <f>SUM(J1114:J1115)</f>
        <v>4</v>
      </c>
      <c r="K1116" s="300"/>
      <c r="L1116" s="300"/>
      <c r="M1116" s="302"/>
      <c r="N1116" s="291"/>
      <c r="O1116" s="293"/>
      <c r="P1116" s="283"/>
    </row>
    <row r="1117" spans="2:16" ht="19.5" thickBot="1" x14ac:dyDescent="0.35">
      <c r="B1117" s="280"/>
      <c r="C1117" s="300"/>
      <c r="D1117" s="300"/>
      <c r="E1117" s="313"/>
      <c r="F1117" s="300"/>
      <c r="G1117" s="306"/>
      <c r="H1117" s="300"/>
      <c r="I1117" s="301"/>
      <c r="J1117" s="301"/>
      <c r="K1117" s="300"/>
      <c r="L1117" s="300"/>
      <c r="M1117" s="302"/>
      <c r="N1117" s="291"/>
      <c r="O1117" s="293"/>
      <c r="P1117" s="283"/>
    </row>
    <row r="1118" spans="2:16" s="187" customFormat="1" ht="19.5" thickBot="1" x14ac:dyDescent="0.25">
      <c r="B1118" s="295" t="s">
        <v>2156</v>
      </c>
      <c r="C1118" s="191" t="s">
        <v>437</v>
      </c>
      <c r="D1118" s="191"/>
      <c r="E1118" s="192"/>
      <c r="F1118" s="192"/>
      <c r="G1118" s="192"/>
      <c r="H1118" s="193"/>
      <c r="I1118" s="192"/>
      <c r="J1118" s="192"/>
      <c r="K1118" s="194"/>
      <c r="L1118" s="194"/>
      <c r="M1118" s="195"/>
      <c r="N1118" s="196"/>
      <c r="O1118" s="196">
        <f t="shared" ref="O1118" si="37">M1121</f>
        <v>5</v>
      </c>
      <c r="P1118" s="296" t="s">
        <v>1783</v>
      </c>
    </row>
    <row r="1119" spans="2:16" s="187" customFormat="1" x14ac:dyDescent="0.2">
      <c r="B1119" s="288"/>
      <c r="C1119" s="289"/>
      <c r="D1119" s="289"/>
      <c r="E1119" s="289"/>
      <c r="F1119" s="289"/>
      <c r="G1119" s="289"/>
      <c r="H1119" s="290"/>
      <c r="I1119" s="289"/>
      <c r="J1119" s="289"/>
      <c r="K1119" s="291"/>
      <c r="L1119" s="291"/>
      <c r="M1119" s="292"/>
      <c r="N1119" s="293"/>
      <c r="O1119" s="293"/>
      <c r="P1119" s="294"/>
    </row>
    <row r="1120" spans="2:16" x14ac:dyDescent="0.3">
      <c r="B1120" s="280"/>
      <c r="C1120" s="297" t="s">
        <v>1716</v>
      </c>
      <c r="D1120" s="297"/>
      <c r="E1120" s="297" t="s">
        <v>2</v>
      </c>
      <c r="F1120" s="297"/>
      <c r="G1120" s="297"/>
      <c r="H1120" s="309"/>
      <c r="I1120" s="297"/>
      <c r="J1120" s="318" t="s">
        <v>2064</v>
      </c>
      <c r="K1120" s="297"/>
      <c r="L1120" s="297"/>
      <c r="M1120" s="298" t="s">
        <v>3</v>
      </c>
      <c r="N1120" s="299" t="s">
        <v>1717</v>
      </c>
      <c r="O1120" s="293"/>
      <c r="P1120" s="283"/>
    </row>
    <row r="1121" spans="2:16" x14ac:dyDescent="0.3">
      <c r="B1121" s="280"/>
      <c r="C1121" s="300" t="s">
        <v>1718</v>
      </c>
      <c r="D1121" s="300"/>
      <c r="E1121" s="300" t="s">
        <v>2147</v>
      </c>
      <c r="F1121" s="302"/>
      <c r="G1121" s="302"/>
      <c r="H1121" s="300"/>
      <c r="I1121" s="301"/>
      <c r="J1121" s="301">
        <v>5</v>
      </c>
      <c r="K1121" s="300"/>
      <c r="L1121" s="300" t="s">
        <v>1720</v>
      </c>
      <c r="M1121" s="302">
        <f>J1123</f>
        <v>5</v>
      </c>
      <c r="N1121" s="291" t="str">
        <f>P1118</f>
        <v>und</v>
      </c>
      <c r="O1121" s="293"/>
      <c r="P1121" s="283"/>
    </row>
    <row r="1122" spans="2:16" x14ac:dyDescent="0.3">
      <c r="B1122" s="280"/>
      <c r="C1122" s="300" t="s">
        <v>2112</v>
      </c>
      <c r="D1122" s="300"/>
      <c r="E1122" s="300"/>
      <c r="F1122" s="302"/>
      <c r="G1122" s="302"/>
      <c r="H1122" s="300"/>
      <c r="I1122" s="301"/>
      <c r="J1122" s="301"/>
      <c r="K1122" s="300"/>
      <c r="L1122" s="300"/>
      <c r="M1122" s="302"/>
      <c r="N1122" s="291"/>
      <c r="O1122" s="293"/>
      <c r="P1122" s="283"/>
    </row>
    <row r="1123" spans="2:16" x14ac:dyDescent="0.3">
      <c r="B1123" s="280"/>
      <c r="C1123" s="326" t="s">
        <v>2135</v>
      </c>
      <c r="D1123" s="300"/>
      <c r="E1123" s="300"/>
      <c r="F1123" s="302"/>
      <c r="G1123" s="302"/>
      <c r="H1123" s="300"/>
      <c r="I1123" s="324" t="s">
        <v>2072</v>
      </c>
      <c r="J1123" s="318">
        <f>SUM(J1121:J1122)</f>
        <v>5</v>
      </c>
      <c r="K1123" s="300"/>
      <c r="L1123" s="300"/>
      <c r="M1123" s="302"/>
      <c r="N1123" s="291"/>
      <c r="O1123" s="293"/>
      <c r="P1123" s="283"/>
    </row>
    <row r="1124" spans="2:16" ht="19.5" thickBot="1" x14ac:dyDescent="0.35">
      <c r="B1124" s="280"/>
      <c r="C1124" s="300"/>
      <c r="D1124" s="300"/>
      <c r="E1124" s="313"/>
      <c r="F1124" s="300"/>
      <c r="G1124" s="306"/>
      <c r="H1124" s="300"/>
      <c r="I1124" s="301"/>
      <c r="J1124" s="301"/>
      <c r="K1124" s="300"/>
      <c r="L1124" s="300"/>
      <c r="M1124" s="302"/>
      <c r="N1124" s="291"/>
      <c r="O1124" s="293"/>
      <c r="P1124" s="283"/>
    </row>
    <row r="1125" spans="2:16" s="187" customFormat="1" ht="19.5" thickBot="1" x14ac:dyDescent="0.25">
      <c r="B1125" s="295" t="s">
        <v>2157</v>
      </c>
      <c r="C1125" s="191" t="s">
        <v>440</v>
      </c>
      <c r="D1125" s="191"/>
      <c r="E1125" s="192"/>
      <c r="F1125" s="192"/>
      <c r="G1125" s="192"/>
      <c r="H1125" s="193"/>
      <c r="I1125" s="192"/>
      <c r="J1125" s="192"/>
      <c r="K1125" s="194"/>
      <c r="L1125" s="194"/>
      <c r="M1125" s="195"/>
      <c r="N1125" s="196"/>
      <c r="O1125" s="196">
        <f t="shared" ref="O1125" si="38">M1128</f>
        <v>13</v>
      </c>
      <c r="P1125" s="296" t="s">
        <v>1783</v>
      </c>
    </row>
    <row r="1126" spans="2:16" s="187" customFormat="1" x14ac:dyDescent="0.2">
      <c r="B1126" s="288"/>
      <c r="C1126" s="289"/>
      <c r="D1126" s="289"/>
      <c r="E1126" s="289"/>
      <c r="F1126" s="289"/>
      <c r="G1126" s="289"/>
      <c r="H1126" s="290"/>
      <c r="I1126" s="289"/>
      <c r="J1126" s="289"/>
      <c r="K1126" s="291"/>
      <c r="L1126" s="291"/>
      <c r="M1126" s="292"/>
      <c r="N1126" s="293"/>
      <c r="O1126" s="293"/>
      <c r="P1126" s="294"/>
    </row>
    <row r="1127" spans="2:16" x14ac:dyDescent="0.3">
      <c r="B1127" s="280"/>
      <c r="C1127" s="297" t="s">
        <v>1716</v>
      </c>
      <c r="D1127" s="297"/>
      <c r="E1127" s="297" t="s">
        <v>2</v>
      </c>
      <c r="F1127" s="297"/>
      <c r="G1127" s="297"/>
      <c r="H1127" s="309"/>
      <c r="I1127" s="297"/>
      <c r="J1127" s="318" t="s">
        <v>2064</v>
      </c>
      <c r="K1127" s="297"/>
      <c r="L1127" s="297"/>
      <c r="M1127" s="298" t="s">
        <v>3</v>
      </c>
      <c r="N1127" s="299" t="s">
        <v>1717</v>
      </c>
      <c r="O1127" s="293"/>
      <c r="P1127" s="283"/>
    </row>
    <row r="1128" spans="2:16" x14ac:dyDescent="0.3">
      <c r="B1128" s="280"/>
      <c r="C1128" s="300" t="s">
        <v>1718</v>
      </c>
      <c r="D1128" s="300"/>
      <c r="E1128" s="300" t="s">
        <v>2147</v>
      </c>
      <c r="F1128" s="302"/>
      <c r="G1128" s="302"/>
      <c r="H1128" s="300"/>
      <c r="I1128" s="301"/>
      <c r="J1128" s="301">
        <v>13</v>
      </c>
      <c r="K1128" s="300"/>
      <c r="L1128" s="300" t="s">
        <v>1720</v>
      </c>
      <c r="M1128" s="302">
        <f>J1130</f>
        <v>13</v>
      </c>
      <c r="N1128" s="291" t="str">
        <f>P1125</f>
        <v>und</v>
      </c>
      <c r="O1128" s="293"/>
      <c r="P1128" s="283"/>
    </row>
    <row r="1129" spans="2:16" x14ac:dyDescent="0.3">
      <c r="B1129" s="280"/>
      <c r="C1129" s="300" t="s">
        <v>2112</v>
      </c>
      <c r="D1129" s="300"/>
      <c r="E1129" s="300"/>
      <c r="F1129" s="302"/>
      <c r="G1129" s="302"/>
      <c r="H1129" s="300"/>
      <c r="I1129" s="301"/>
      <c r="J1129" s="301"/>
      <c r="K1129" s="300"/>
      <c r="L1129" s="300"/>
      <c r="M1129" s="302"/>
      <c r="N1129" s="291"/>
      <c r="O1129" s="293"/>
      <c r="P1129" s="283"/>
    </row>
    <row r="1130" spans="2:16" x14ac:dyDescent="0.3">
      <c r="B1130" s="280"/>
      <c r="C1130" s="326" t="s">
        <v>2135</v>
      </c>
      <c r="D1130" s="300"/>
      <c r="E1130" s="300"/>
      <c r="F1130" s="302"/>
      <c r="G1130" s="302"/>
      <c r="H1130" s="300"/>
      <c r="I1130" s="324" t="s">
        <v>2072</v>
      </c>
      <c r="J1130" s="318">
        <f>SUM(J1128:J1129)</f>
        <v>13</v>
      </c>
      <c r="K1130" s="300"/>
      <c r="L1130" s="300"/>
      <c r="M1130" s="302"/>
      <c r="N1130" s="291"/>
      <c r="O1130" s="293"/>
      <c r="P1130" s="283"/>
    </row>
    <row r="1131" spans="2:16" ht="19.5" thickBot="1" x14ac:dyDescent="0.35">
      <c r="B1131" s="280"/>
      <c r="C1131" s="300"/>
      <c r="D1131" s="300"/>
      <c r="E1131" s="313"/>
      <c r="F1131" s="300"/>
      <c r="G1131" s="306"/>
      <c r="H1131" s="300"/>
      <c r="I1131" s="301"/>
      <c r="J1131" s="301"/>
      <c r="K1131" s="300"/>
      <c r="L1131" s="300"/>
      <c r="M1131" s="302"/>
      <c r="N1131" s="291"/>
      <c r="O1131" s="293"/>
      <c r="P1131" s="283"/>
    </row>
    <row r="1132" spans="2:16" s="187" customFormat="1" ht="19.5" thickBot="1" x14ac:dyDescent="0.25">
      <c r="B1132" s="295" t="s">
        <v>2158</v>
      </c>
      <c r="C1132" s="191" t="s">
        <v>443</v>
      </c>
      <c r="D1132" s="191"/>
      <c r="E1132" s="192"/>
      <c r="F1132" s="192"/>
      <c r="G1132" s="192"/>
      <c r="H1132" s="193"/>
      <c r="I1132" s="192"/>
      <c r="J1132" s="192"/>
      <c r="K1132" s="194"/>
      <c r="L1132" s="194"/>
      <c r="M1132" s="195"/>
      <c r="N1132" s="196"/>
      <c r="O1132" s="196">
        <f t="shared" ref="O1132" si="39">M1135</f>
        <v>1</v>
      </c>
      <c r="P1132" s="296" t="s">
        <v>1783</v>
      </c>
    </row>
    <row r="1133" spans="2:16" s="187" customFormat="1" x14ac:dyDescent="0.2">
      <c r="B1133" s="288"/>
      <c r="C1133" s="289"/>
      <c r="D1133" s="289"/>
      <c r="E1133" s="289"/>
      <c r="F1133" s="289"/>
      <c r="G1133" s="289"/>
      <c r="H1133" s="290"/>
      <c r="I1133" s="289"/>
      <c r="J1133" s="289"/>
      <c r="K1133" s="291"/>
      <c r="L1133" s="291"/>
      <c r="M1133" s="292"/>
      <c r="N1133" s="293"/>
      <c r="O1133" s="293"/>
      <c r="P1133" s="294"/>
    </row>
    <row r="1134" spans="2:16" x14ac:dyDescent="0.3">
      <c r="B1134" s="280"/>
      <c r="C1134" s="297" t="s">
        <v>1716</v>
      </c>
      <c r="D1134" s="297"/>
      <c r="E1134" s="297" t="s">
        <v>2</v>
      </c>
      <c r="F1134" s="297"/>
      <c r="G1134" s="297"/>
      <c r="H1134" s="309"/>
      <c r="I1134" s="297"/>
      <c r="J1134" s="318" t="s">
        <v>2064</v>
      </c>
      <c r="K1134" s="297"/>
      <c r="L1134" s="297"/>
      <c r="M1134" s="298" t="s">
        <v>3</v>
      </c>
      <c r="N1134" s="299" t="s">
        <v>1717</v>
      </c>
      <c r="O1134" s="293"/>
      <c r="P1134" s="283"/>
    </row>
    <row r="1135" spans="2:16" x14ac:dyDescent="0.3">
      <c r="B1135" s="280"/>
      <c r="C1135" s="300" t="s">
        <v>1718</v>
      </c>
      <c r="D1135" s="300"/>
      <c r="E1135" s="300" t="s">
        <v>2147</v>
      </c>
      <c r="F1135" s="302"/>
      <c r="G1135" s="302"/>
      <c r="H1135" s="300"/>
      <c r="I1135" s="301"/>
      <c r="J1135" s="301">
        <v>1</v>
      </c>
      <c r="K1135" s="300"/>
      <c r="L1135" s="300" t="s">
        <v>1720</v>
      </c>
      <c r="M1135" s="302">
        <f>J1137</f>
        <v>1</v>
      </c>
      <c r="N1135" s="291" t="str">
        <f>P1132</f>
        <v>und</v>
      </c>
      <c r="O1135" s="293"/>
      <c r="P1135" s="283"/>
    </row>
    <row r="1136" spans="2:16" x14ac:dyDescent="0.3">
      <c r="B1136" s="280"/>
      <c r="C1136" s="300" t="s">
        <v>2112</v>
      </c>
      <c r="D1136" s="300"/>
      <c r="E1136" s="300"/>
      <c r="F1136" s="302"/>
      <c r="G1136" s="302"/>
      <c r="H1136" s="300"/>
      <c r="I1136" s="301"/>
      <c r="J1136" s="301"/>
      <c r="K1136" s="300"/>
      <c r="L1136" s="300"/>
      <c r="M1136" s="302"/>
      <c r="N1136" s="291"/>
      <c r="O1136" s="293"/>
      <c r="P1136" s="283"/>
    </row>
    <row r="1137" spans="2:16" x14ac:dyDescent="0.3">
      <c r="B1137" s="280"/>
      <c r="C1137" s="326" t="s">
        <v>2135</v>
      </c>
      <c r="D1137" s="300"/>
      <c r="E1137" s="300"/>
      <c r="F1137" s="302"/>
      <c r="G1137" s="302"/>
      <c r="H1137" s="300"/>
      <c r="I1137" s="324" t="s">
        <v>2072</v>
      </c>
      <c r="J1137" s="318">
        <f>SUM(J1135:J1136)</f>
        <v>1</v>
      </c>
      <c r="K1137" s="300"/>
      <c r="L1137" s="300"/>
      <c r="M1137" s="302"/>
      <c r="N1137" s="291"/>
      <c r="O1137" s="293"/>
      <c r="P1137" s="283"/>
    </row>
    <row r="1138" spans="2:16" ht="19.5" thickBot="1" x14ac:dyDescent="0.35">
      <c r="B1138" s="280"/>
      <c r="C1138" s="300"/>
      <c r="D1138" s="300"/>
      <c r="E1138" s="313"/>
      <c r="F1138" s="300"/>
      <c r="G1138" s="306"/>
      <c r="H1138" s="300"/>
      <c r="I1138" s="301"/>
      <c r="J1138" s="301"/>
      <c r="K1138" s="300"/>
      <c r="L1138" s="300"/>
      <c r="M1138" s="302"/>
      <c r="N1138" s="291"/>
      <c r="O1138" s="293"/>
      <c r="P1138" s="283"/>
    </row>
    <row r="1139" spans="2:16" s="187" customFormat="1" ht="19.5" thickBot="1" x14ac:dyDescent="0.25">
      <c r="B1139" s="295" t="s">
        <v>2159</v>
      </c>
      <c r="C1139" s="191" t="s">
        <v>446</v>
      </c>
      <c r="D1139" s="191"/>
      <c r="E1139" s="192"/>
      <c r="F1139" s="192"/>
      <c r="G1139" s="192"/>
      <c r="H1139" s="193"/>
      <c r="I1139" s="192"/>
      <c r="J1139" s="192"/>
      <c r="K1139" s="194"/>
      <c r="L1139" s="194"/>
      <c r="M1139" s="195"/>
      <c r="N1139" s="196"/>
      <c r="O1139" s="196">
        <f t="shared" ref="O1139" si="40">M1142</f>
        <v>11</v>
      </c>
      <c r="P1139" s="296" t="s">
        <v>1783</v>
      </c>
    </row>
    <row r="1140" spans="2:16" s="187" customFormat="1" x14ac:dyDescent="0.2">
      <c r="B1140" s="288"/>
      <c r="C1140" s="289"/>
      <c r="D1140" s="289"/>
      <c r="E1140" s="289"/>
      <c r="F1140" s="289"/>
      <c r="G1140" s="289"/>
      <c r="H1140" s="290"/>
      <c r="I1140" s="289"/>
      <c r="J1140" s="289"/>
      <c r="K1140" s="291"/>
      <c r="L1140" s="291"/>
      <c r="M1140" s="292"/>
      <c r="N1140" s="293"/>
      <c r="O1140" s="293"/>
      <c r="P1140" s="294"/>
    </row>
    <row r="1141" spans="2:16" x14ac:dyDescent="0.3">
      <c r="B1141" s="280"/>
      <c r="C1141" s="297" t="s">
        <v>1716</v>
      </c>
      <c r="D1141" s="297"/>
      <c r="E1141" s="297" t="s">
        <v>2</v>
      </c>
      <c r="F1141" s="297"/>
      <c r="G1141" s="297"/>
      <c r="H1141" s="309"/>
      <c r="I1141" s="297"/>
      <c r="J1141" s="318" t="s">
        <v>2064</v>
      </c>
      <c r="K1141" s="297"/>
      <c r="L1141" s="297"/>
      <c r="M1141" s="298" t="s">
        <v>3</v>
      </c>
      <c r="N1141" s="299" t="s">
        <v>1717</v>
      </c>
      <c r="O1141" s="293"/>
      <c r="P1141" s="283"/>
    </row>
    <row r="1142" spans="2:16" x14ac:dyDescent="0.3">
      <c r="B1142" s="280"/>
      <c r="C1142" s="300" t="s">
        <v>1718</v>
      </c>
      <c r="D1142" s="300"/>
      <c r="E1142" s="300" t="s">
        <v>2160</v>
      </c>
      <c r="F1142" s="302"/>
      <c r="G1142" s="302"/>
      <c r="H1142" s="300"/>
      <c r="I1142" s="301"/>
      <c r="J1142" s="301">
        <v>11</v>
      </c>
      <c r="K1142" s="300"/>
      <c r="L1142" s="300" t="s">
        <v>1720</v>
      </c>
      <c r="M1142" s="302">
        <f>J1144</f>
        <v>11</v>
      </c>
      <c r="N1142" s="291" t="str">
        <f>P1139</f>
        <v>und</v>
      </c>
      <c r="O1142" s="293"/>
      <c r="P1142" s="283"/>
    </row>
    <row r="1143" spans="2:16" x14ac:dyDescent="0.3">
      <c r="B1143" s="280"/>
      <c r="C1143" s="300" t="s">
        <v>2112</v>
      </c>
      <c r="D1143" s="300"/>
      <c r="E1143" s="300"/>
      <c r="F1143" s="302"/>
      <c r="G1143" s="302"/>
      <c r="H1143" s="300"/>
      <c r="I1143" s="301"/>
      <c r="J1143" s="301"/>
      <c r="K1143" s="300"/>
      <c r="L1143" s="300"/>
      <c r="M1143" s="302"/>
      <c r="N1143" s="291"/>
      <c r="O1143" s="293"/>
      <c r="P1143" s="283"/>
    </row>
    <row r="1144" spans="2:16" x14ac:dyDescent="0.3">
      <c r="B1144" s="280"/>
      <c r="C1144" s="326" t="s">
        <v>2143</v>
      </c>
      <c r="D1144" s="300"/>
      <c r="E1144" s="300"/>
      <c r="F1144" s="302"/>
      <c r="G1144" s="302"/>
      <c r="H1144" s="300"/>
      <c r="I1144" s="324" t="s">
        <v>2072</v>
      </c>
      <c r="J1144" s="318">
        <f>SUM(J1142:J1143)</f>
        <v>11</v>
      </c>
      <c r="K1144" s="300"/>
      <c r="L1144" s="300"/>
      <c r="M1144" s="302"/>
      <c r="N1144" s="291"/>
      <c r="O1144" s="293"/>
      <c r="P1144" s="283"/>
    </row>
    <row r="1145" spans="2:16" ht="19.5" thickBot="1" x14ac:dyDescent="0.35">
      <c r="B1145" s="280"/>
      <c r="C1145" s="300"/>
      <c r="D1145" s="300"/>
      <c r="E1145" s="313"/>
      <c r="F1145" s="300"/>
      <c r="G1145" s="306"/>
      <c r="H1145" s="300"/>
      <c r="I1145" s="301"/>
      <c r="J1145" s="301"/>
      <c r="K1145" s="300"/>
      <c r="L1145" s="300"/>
      <c r="M1145" s="302"/>
      <c r="N1145" s="291"/>
      <c r="O1145" s="293"/>
      <c r="P1145" s="283"/>
    </row>
    <row r="1146" spans="2:16" s="187" customFormat="1" ht="19.5" thickBot="1" x14ac:dyDescent="0.25">
      <c r="B1146" s="295" t="s">
        <v>2161</v>
      </c>
      <c r="C1146" s="191" t="s">
        <v>449</v>
      </c>
      <c r="D1146" s="191"/>
      <c r="E1146" s="192"/>
      <c r="F1146" s="192"/>
      <c r="G1146" s="192"/>
      <c r="H1146" s="193"/>
      <c r="I1146" s="192"/>
      <c r="J1146" s="192"/>
      <c r="K1146" s="194"/>
      <c r="L1146" s="194"/>
      <c r="M1146" s="195"/>
      <c r="N1146" s="196"/>
      <c r="O1146" s="196">
        <f t="shared" ref="O1146" si="41">M1149</f>
        <v>10</v>
      </c>
      <c r="P1146" s="296" t="s">
        <v>1783</v>
      </c>
    </row>
    <row r="1147" spans="2:16" s="187" customFormat="1" x14ac:dyDescent="0.2">
      <c r="B1147" s="288"/>
      <c r="C1147" s="289"/>
      <c r="D1147" s="289"/>
      <c r="E1147" s="289"/>
      <c r="F1147" s="289"/>
      <c r="G1147" s="289"/>
      <c r="H1147" s="290"/>
      <c r="I1147" s="289"/>
      <c r="J1147" s="289"/>
      <c r="K1147" s="291"/>
      <c r="L1147" s="291"/>
      <c r="M1147" s="292"/>
      <c r="N1147" s="293"/>
      <c r="O1147" s="293"/>
      <c r="P1147" s="294"/>
    </row>
    <row r="1148" spans="2:16" x14ac:dyDescent="0.3">
      <c r="B1148" s="280"/>
      <c r="C1148" s="297" t="s">
        <v>1716</v>
      </c>
      <c r="D1148" s="297"/>
      <c r="E1148" s="297" t="s">
        <v>2</v>
      </c>
      <c r="F1148" s="297"/>
      <c r="G1148" s="297"/>
      <c r="H1148" s="309"/>
      <c r="I1148" s="297"/>
      <c r="J1148" s="318" t="s">
        <v>2064</v>
      </c>
      <c r="K1148" s="297"/>
      <c r="L1148" s="297"/>
      <c r="M1148" s="298" t="s">
        <v>3</v>
      </c>
      <c r="N1148" s="299" t="s">
        <v>1717</v>
      </c>
      <c r="O1148" s="293"/>
      <c r="P1148" s="283"/>
    </row>
    <row r="1149" spans="2:16" x14ac:dyDescent="0.3">
      <c r="B1149" s="280"/>
      <c r="C1149" s="300" t="s">
        <v>1718</v>
      </c>
      <c r="D1149" s="300"/>
      <c r="E1149" s="300" t="s">
        <v>2160</v>
      </c>
      <c r="F1149" s="302"/>
      <c r="G1149" s="302"/>
      <c r="H1149" s="300"/>
      <c r="I1149" s="301"/>
      <c r="J1149" s="301">
        <v>10</v>
      </c>
      <c r="K1149" s="300"/>
      <c r="L1149" s="300" t="s">
        <v>1720</v>
      </c>
      <c r="M1149" s="302">
        <f>J1151</f>
        <v>10</v>
      </c>
      <c r="N1149" s="291" t="str">
        <f>P1146</f>
        <v>und</v>
      </c>
      <c r="O1149" s="293"/>
      <c r="P1149" s="283"/>
    </row>
    <row r="1150" spans="2:16" x14ac:dyDescent="0.3">
      <c r="B1150" s="280"/>
      <c r="C1150" s="300" t="s">
        <v>2112</v>
      </c>
      <c r="D1150" s="300"/>
      <c r="E1150" s="300"/>
      <c r="F1150" s="302"/>
      <c r="G1150" s="302"/>
      <c r="H1150" s="300"/>
      <c r="I1150" s="301"/>
      <c r="J1150" s="301"/>
      <c r="K1150" s="300"/>
      <c r="L1150" s="300"/>
      <c r="M1150" s="302"/>
      <c r="N1150" s="291"/>
      <c r="O1150" s="293"/>
      <c r="P1150" s="283"/>
    </row>
    <row r="1151" spans="2:16" x14ac:dyDescent="0.3">
      <c r="B1151" s="280"/>
      <c r="C1151" s="326" t="s">
        <v>2143</v>
      </c>
      <c r="D1151" s="300"/>
      <c r="E1151" s="300"/>
      <c r="F1151" s="302"/>
      <c r="G1151" s="302"/>
      <c r="H1151" s="300"/>
      <c r="I1151" s="324" t="s">
        <v>2072</v>
      </c>
      <c r="J1151" s="318">
        <f>SUM(J1149:J1150)</f>
        <v>10</v>
      </c>
      <c r="K1151" s="300"/>
      <c r="L1151" s="300"/>
      <c r="M1151" s="302"/>
      <c r="N1151" s="291"/>
      <c r="O1151" s="293"/>
      <c r="P1151" s="283"/>
    </row>
    <row r="1152" spans="2:16" ht="19.5" thickBot="1" x14ac:dyDescent="0.35">
      <c r="B1152" s="280"/>
      <c r="C1152" s="300"/>
      <c r="D1152" s="300"/>
      <c r="E1152" s="313"/>
      <c r="F1152" s="300"/>
      <c r="G1152" s="306"/>
      <c r="H1152" s="300"/>
      <c r="I1152" s="301"/>
      <c r="J1152" s="301"/>
      <c r="K1152" s="300"/>
      <c r="L1152" s="300"/>
      <c r="M1152" s="302"/>
      <c r="N1152" s="291"/>
      <c r="O1152" s="293"/>
      <c r="P1152" s="283"/>
    </row>
    <row r="1153" spans="2:16" s="187" customFormat="1" ht="19.5" thickBot="1" x14ac:dyDescent="0.25">
      <c r="B1153" s="295" t="s">
        <v>2162</v>
      </c>
      <c r="C1153" s="191" t="s">
        <v>452</v>
      </c>
      <c r="D1153" s="191"/>
      <c r="E1153" s="192"/>
      <c r="F1153" s="192"/>
      <c r="G1153" s="192"/>
      <c r="H1153" s="193"/>
      <c r="I1153" s="192"/>
      <c r="J1153" s="192"/>
      <c r="K1153" s="194"/>
      <c r="L1153" s="194"/>
      <c r="M1153" s="195"/>
      <c r="N1153" s="196"/>
      <c r="O1153" s="196">
        <f t="shared" ref="O1153" si="42">M1156</f>
        <v>6</v>
      </c>
      <c r="P1153" s="296" t="s">
        <v>1783</v>
      </c>
    </row>
    <row r="1154" spans="2:16" s="187" customFormat="1" x14ac:dyDescent="0.2">
      <c r="B1154" s="288"/>
      <c r="C1154" s="289"/>
      <c r="D1154" s="289"/>
      <c r="E1154" s="289"/>
      <c r="F1154" s="289"/>
      <c r="G1154" s="289"/>
      <c r="H1154" s="290"/>
      <c r="I1154" s="289"/>
      <c r="J1154" s="289"/>
      <c r="K1154" s="291"/>
      <c r="L1154" s="291"/>
      <c r="M1154" s="292"/>
      <c r="N1154" s="293"/>
      <c r="O1154" s="293"/>
      <c r="P1154" s="294"/>
    </row>
    <row r="1155" spans="2:16" x14ac:dyDescent="0.3">
      <c r="B1155" s="280"/>
      <c r="C1155" s="297" t="s">
        <v>1716</v>
      </c>
      <c r="D1155" s="297"/>
      <c r="E1155" s="297" t="s">
        <v>2</v>
      </c>
      <c r="F1155" s="297"/>
      <c r="G1155" s="297"/>
      <c r="H1155" s="309"/>
      <c r="I1155" s="297"/>
      <c r="J1155" s="318" t="s">
        <v>2064</v>
      </c>
      <c r="K1155" s="297"/>
      <c r="L1155" s="297"/>
      <c r="M1155" s="298" t="s">
        <v>3</v>
      </c>
      <c r="N1155" s="299" t="s">
        <v>1717</v>
      </c>
      <c r="O1155" s="293"/>
      <c r="P1155" s="283"/>
    </row>
    <row r="1156" spans="2:16" x14ac:dyDescent="0.3">
      <c r="B1156" s="280"/>
      <c r="C1156" s="300" t="s">
        <v>1718</v>
      </c>
      <c r="D1156" s="300"/>
      <c r="E1156" s="300" t="s">
        <v>2160</v>
      </c>
      <c r="F1156" s="302"/>
      <c r="G1156" s="302"/>
      <c r="H1156" s="300"/>
      <c r="I1156" s="301"/>
      <c r="J1156" s="301">
        <v>6</v>
      </c>
      <c r="K1156" s="300"/>
      <c r="L1156" s="300" t="s">
        <v>1720</v>
      </c>
      <c r="M1156" s="302">
        <f>J1158</f>
        <v>6</v>
      </c>
      <c r="N1156" s="291" t="str">
        <f>P1153</f>
        <v>und</v>
      </c>
      <c r="O1156" s="293"/>
      <c r="P1156" s="283"/>
    </row>
    <row r="1157" spans="2:16" x14ac:dyDescent="0.3">
      <c r="B1157" s="280"/>
      <c r="C1157" s="300" t="s">
        <v>2112</v>
      </c>
      <c r="D1157" s="300"/>
      <c r="E1157" s="300"/>
      <c r="F1157" s="302"/>
      <c r="G1157" s="302"/>
      <c r="H1157" s="300"/>
      <c r="I1157" s="301"/>
      <c r="J1157" s="301"/>
      <c r="K1157" s="300"/>
      <c r="L1157" s="300"/>
      <c r="M1157" s="302"/>
      <c r="N1157" s="291"/>
      <c r="O1157" s="293"/>
      <c r="P1157" s="283"/>
    </row>
    <row r="1158" spans="2:16" x14ac:dyDescent="0.3">
      <c r="B1158" s="280"/>
      <c r="C1158" s="326" t="s">
        <v>2143</v>
      </c>
      <c r="D1158" s="300"/>
      <c r="E1158" s="300"/>
      <c r="F1158" s="302"/>
      <c r="G1158" s="302"/>
      <c r="H1158" s="300"/>
      <c r="I1158" s="324" t="s">
        <v>2072</v>
      </c>
      <c r="J1158" s="318">
        <f>SUM(J1156:J1157)</f>
        <v>6</v>
      </c>
      <c r="K1158" s="300"/>
      <c r="L1158" s="300"/>
      <c r="M1158" s="302"/>
      <c r="N1158" s="291"/>
      <c r="O1158" s="293"/>
      <c r="P1158" s="283"/>
    </row>
    <row r="1159" spans="2:16" ht="19.5" thickBot="1" x14ac:dyDescent="0.35">
      <c r="B1159" s="280"/>
      <c r="C1159" s="300"/>
      <c r="D1159" s="300"/>
      <c r="E1159" s="313"/>
      <c r="F1159" s="300"/>
      <c r="G1159" s="306"/>
      <c r="H1159" s="300"/>
      <c r="I1159" s="301"/>
      <c r="J1159" s="301"/>
      <c r="K1159" s="300"/>
      <c r="L1159" s="300"/>
      <c r="M1159" s="302"/>
      <c r="N1159" s="291"/>
      <c r="O1159" s="293"/>
      <c r="P1159" s="283"/>
    </row>
    <row r="1160" spans="2:16" s="187" customFormat="1" ht="20.25" customHeight="1" thickBot="1" x14ac:dyDescent="0.25">
      <c r="B1160" s="295" t="s">
        <v>2163</v>
      </c>
      <c r="C1160" s="191" t="s">
        <v>455</v>
      </c>
      <c r="D1160" s="191"/>
      <c r="E1160" s="192"/>
      <c r="F1160" s="192"/>
      <c r="G1160" s="192"/>
      <c r="H1160" s="193"/>
      <c r="I1160" s="192"/>
      <c r="J1160" s="192"/>
      <c r="K1160" s="194"/>
      <c r="L1160" s="194"/>
      <c r="M1160" s="195"/>
      <c r="N1160" s="196"/>
      <c r="O1160" s="196">
        <f t="shared" ref="O1160" si="43">M1163</f>
        <v>3</v>
      </c>
      <c r="P1160" s="296" t="s">
        <v>1783</v>
      </c>
    </row>
    <row r="1161" spans="2:16" s="187" customFormat="1" x14ac:dyDescent="0.2">
      <c r="B1161" s="288"/>
      <c r="C1161" s="289"/>
      <c r="D1161" s="289"/>
      <c r="E1161" s="289"/>
      <c r="F1161" s="289"/>
      <c r="G1161" s="289"/>
      <c r="H1161" s="290"/>
      <c r="I1161" s="289"/>
      <c r="J1161" s="289"/>
      <c r="K1161" s="291"/>
      <c r="L1161" s="291"/>
      <c r="M1161" s="292"/>
      <c r="N1161" s="293"/>
      <c r="O1161" s="293"/>
      <c r="P1161" s="294"/>
    </row>
    <row r="1162" spans="2:16" x14ac:dyDescent="0.3">
      <c r="B1162" s="280"/>
      <c r="C1162" s="297" t="s">
        <v>1716</v>
      </c>
      <c r="D1162" s="297"/>
      <c r="E1162" s="297" t="s">
        <v>2</v>
      </c>
      <c r="F1162" s="297"/>
      <c r="G1162" s="297"/>
      <c r="H1162" s="309"/>
      <c r="I1162" s="297"/>
      <c r="J1162" s="318" t="s">
        <v>2064</v>
      </c>
      <c r="K1162" s="297"/>
      <c r="L1162" s="297"/>
      <c r="M1162" s="298" t="s">
        <v>3</v>
      </c>
      <c r="N1162" s="299" t="s">
        <v>1717</v>
      </c>
      <c r="O1162" s="293"/>
      <c r="P1162" s="283"/>
    </row>
    <row r="1163" spans="2:16" x14ac:dyDescent="0.3">
      <c r="B1163" s="280"/>
      <c r="C1163" s="300" t="s">
        <v>1718</v>
      </c>
      <c r="D1163" s="300"/>
      <c r="E1163" s="300" t="s">
        <v>2160</v>
      </c>
      <c r="F1163" s="302"/>
      <c r="G1163" s="302"/>
      <c r="H1163" s="300"/>
      <c r="I1163" s="301"/>
      <c r="J1163" s="301">
        <v>3</v>
      </c>
      <c r="K1163" s="300"/>
      <c r="L1163" s="300" t="s">
        <v>1720</v>
      </c>
      <c r="M1163" s="302">
        <f>J1165</f>
        <v>3</v>
      </c>
      <c r="N1163" s="291" t="str">
        <f>P1160</f>
        <v>und</v>
      </c>
      <c r="O1163" s="293"/>
      <c r="P1163" s="283"/>
    </row>
    <row r="1164" spans="2:16" x14ac:dyDescent="0.3">
      <c r="B1164" s="280"/>
      <c r="C1164" s="300" t="s">
        <v>2112</v>
      </c>
      <c r="D1164" s="300"/>
      <c r="E1164" s="300"/>
      <c r="F1164" s="302"/>
      <c r="G1164" s="302"/>
      <c r="H1164" s="300"/>
      <c r="I1164" s="301"/>
      <c r="J1164" s="301"/>
      <c r="K1164" s="300"/>
      <c r="L1164" s="300"/>
      <c r="M1164" s="302"/>
      <c r="N1164" s="291"/>
      <c r="O1164" s="293"/>
      <c r="P1164" s="283"/>
    </row>
    <row r="1165" spans="2:16" x14ac:dyDescent="0.3">
      <c r="B1165" s="280"/>
      <c r="C1165" s="326" t="s">
        <v>2143</v>
      </c>
      <c r="D1165" s="300"/>
      <c r="E1165" s="300"/>
      <c r="F1165" s="302"/>
      <c r="G1165" s="302"/>
      <c r="H1165" s="300"/>
      <c r="I1165" s="324" t="s">
        <v>2072</v>
      </c>
      <c r="J1165" s="318">
        <f>SUM(J1163:J1164)</f>
        <v>3</v>
      </c>
      <c r="K1165" s="300"/>
      <c r="L1165" s="300"/>
      <c r="M1165" s="302"/>
      <c r="N1165" s="291"/>
      <c r="O1165" s="293"/>
      <c r="P1165" s="283"/>
    </row>
    <row r="1166" spans="2:16" ht="19.5" thickBot="1" x14ac:dyDescent="0.35">
      <c r="B1166" s="280"/>
      <c r="C1166" s="300"/>
      <c r="D1166" s="300"/>
      <c r="E1166" s="313"/>
      <c r="F1166" s="300"/>
      <c r="G1166" s="306"/>
      <c r="H1166" s="300"/>
      <c r="I1166" s="301"/>
      <c r="J1166" s="301"/>
      <c r="K1166" s="300"/>
      <c r="L1166" s="300"/>
      <c r="M1166" s="302"/>
      <c r="N1166" s="291"/>
      <c r="O1166" s="293"/>
      <c r="P1166" s="283"/>
    </row>
    <row r="1167" spans="2:16" s="187" customFormat="1" ht="19.5" thickBot="1" x14ac:dyDescent="0.25">
      <c r="B1167" s="295" t="s">
        <v>2164</v>
      </c>
      <c r="C1167" s="191" t="s">
        <v>458</v>
      </c>
      <c r="D1167" s="191"/>
      <c r="E1167" s="192"/>
      <c r="F1167" s="192"/>
      <c r="G1167" s="192"/>
      <c r="H1167" s="193"/>
      <c r="I1167" s="192"/>
      <c r="J1167" s="192"/>
      <c r="K1167" s="194"/>
      <c r="L1167" s="194"/>
      <c r="M1167" s="195"/>
      <c r="N1167" s="196"/>
      <c r="O1167" s="196">
        <f t="shared" ref="O1167" si="44">M1170</f>
        <v>4</v>
      </c>
      <c r="P1167" s="296" t="s">
        <v>1783</v>
      </c>
    </row>
    <row r="1168" spans="2:16" s="187" customFormat="1" x14ac:dyDescent="0.2">
      <c r="B1168" s="288"/>
      <c r="C1168" s="289"/>
      <c r="D1168" s="289"/>
      <c r="E1168" s="289"/>
      <c r="F1168" s="289"/>
      <c r="G1168" s="289"/>
      <c r="H1168" s="290"/>
      <c r="I1168" s="289"/>
      <c r="J1168" s="289"/>
      <c r="K1168" s="291"/>
      <c r="L1168" s="291"/>
      <c r="M1168" s="292"/>
      <c r="N1168" s="293"/>
      <c r="O1168" s="293"/>
      <c r="P1168" s="294"/>
    </row>
    <row r="1169" spans="2:16" x14ac:dyDescent="0.3">
      <c r="B1169" s="280"/>
      <c r="C1169" s="297" t="s">
        <v>1716</v>
      </c>
      <c r="D1169" s="297"/>
      <c r="E1169" s="297" t="s">
        <v>2</v>
      </c>
      <c r="F1169" s="297"/>
      <c r="G1169" s="297"/>
      <c r="H1169" s="309"/>
      <c r="I1169" s="297"/>
      <c r="J1169" s="318" t="s">
        <v>2064</v>
      </c>
      <c r="K1169" s="297"/>
      <c r="L1169" s="297"/>
      <c r="M1169" s="298" t="s">
        <v>3</v>
      </c>
      <c r="N1169" s="299" t="s">
        <v>1717</v>
      </c>
      <c r="O1169" s="293"/>
      <c r="P1169" s="283"/>
    </row>
    <row r="1170" spans="2:16" x14ac:dyDescent="0.3">
      <c r="B1170" s="280"/>
      <c r="C1170" s="300" t="s">
        <v>1718</v>
      </c>
      <c r="D1170" s="300"/>
      <c r="E1170" s="300" t="s">
        <v>2160</v>
      </c>
      <c r="F1170" s="302"/>
      <c r="G1170" s="302"/>
      <c r="H1170" s="300"/>
      <c r="I1170" s="301"/>
      <c r="J1170" s="301">
        <v>4</v>
      </c>
      <c r="K1170" s="300"/>
      <c r="L1170" s="300" t="s">
        <v>1720</v>
      </c>
      <c r="M1170" s="302">
        <f>J1172</f>
        <v>4</v>
      </c>
      <c r="N1170" s="291" t="str">
        <f>P1167</f>
        <v>und</v>
      </c>
      <c r="O1170" s="293"/>
      <c r="P1170" s="283"/>
    </row>
    <row r="1171" spans="2:16" x14ac:dyDescent="0.3">
      <c r="B1171" s="280"/>
      <c r="C1171" s="300" t="s">
        <v>2112</v>
      </c>
      <c r="D1171" s="300"/>
      <c r="E1171" s="300"/>
      <c r="F1171" s="302"/>
      <c r="G1171" s="302"/>
      <c r="H1171" s="300"/>
      <c r="I1171" s="301"/>
      <c r="J1171" s="301"/>
      <c r="K1171" s="300"/>
      <c r="L1171" s="300"/>
      <c r="M1171" s="302"/>
      <c r="N1171" s="291"/>
      <c r="O1171" s="293"/>
      <c r="P1171" s="283"/>
    </row>
    <row r="1172" spans="2:16" x14ac:dyDescent="0.3">
      <c r="B1172" s="280"/>
      <c r="C1172" s="326" t="s">
        <v>2143</v>
      </c>
      <c r="D1172" s="300"/>
      <c r="E1172" s="300"/>
      <c r="F1172" s="302"/>
      <c r="G1172" s="302"/>
      <c r="H1172" s="300"/>
      <c r="I1172" s="324" t="s">
        <v>2072</v>
      </c>
      <c r="J1172" s="318">
        <f>SUM(J1170:J1171)</f>
        <v>4</v>
      </c>
      <c r="K1172" s="300"/>
      <c r="L1172" s="300"/>
      <c r="M1172" s="302"/>
      <c r="N1172" s="291"/>
      <c r="O1172" s="293"/>
      <c r="P1172" s="283"/>
    </row>
    <row r="1173" spans="2:16" ht="19.5" thickBot="1" x14ac:dyDescent="0.35">
      <c r="B1173" s="280"/>
      <c r="C1173" s="300"/>
      <c r="D1173" s="300"/>
      <c r="E1173" s="313"/>
      <c r="F1173" s="300"/>
      <c r="G1173" s="306"/>
      <c r="H1173" s="300"/>
      <c r="I1173" s="301"/>
      <c r="J1173" s="301"/>
      <c r="K1173" s="300"/>
      <c r="L1173" s="300"/>
      <c r="M1173" s="302"/>
      <c r="N1173" s="291"/>
      <c r="O1173" s="293"/>
      <c r="P1173" s="283"/>
    </row>
    <row r="1174" spans="2:16" s="187" customFormat="1" ht="19.5" thickBot="1" x14ac:dyDescent="0.25">
      <c r="B1174" s="295" t="s">
        <v>2165</v>
      </c>
      <c r="C1174" s="191" t="s">
        <v>461</v>
      </c>
      <c r="D1174" s="191"/>
      <c r="E1174" s="192"/>
      <c r="F1174" s="192"/>
      <c r="G1174" s="192"/>
      <c r="H1174" s="193"/>
      <c r="I1174" s="192"/>
      <c r="J1174" s="192"/>
      <c r="K1174" s="194"/>
      <c r="L1174" s="194"/>
      <c r="M1174" s="195"/>
      <c r="N1174" s="196"/>
      <c r="O1174" s="196">
        <f t="shared" ref="O1174" si="45">M1177</f>
        <v>11</v>
      </c>
      <c r="P1174" s="296" t="s">
        <v>1783</v>
      </c>
    </row>
    <row r="1175" spans="2:16" s="187" customFormat="1" x14ac:dyDescent="0.2">
      <c r="B1175" s="288"/>
      <c r="C1175" s="289"/>
      <c r="D1175" s="289"/>
      <c r="E1175" s="289"/>
      <c r="F1175" s="289"/>
      <c r="G1175" s="289"/>
      <c r="H1175" s="290"/>
      <c r="I1175" s="289"/>
      <c r="J1175" s="289"/>
      <c r="K1175" s="291"/>
      <c r="L1175" s="291"/>
      <c r="M1175" s="292"/>
      <c r="N1175" s="293"/>
      <c r="O1175" s="293"/>
      <c r="P1175" s="294"/>
    </row>
    <row r="1176" spans="2:16" x14ac:dyDescent="0.3">
      <c r="B1176" s="280"/>
      <c r="C1176" s="297" t="s">
        <v>1716</v>
      </c>
      <c r="D1176" s="297"/>
      <c r="E1176" s="297" t="s">
        <v>2</v>
      </c>
      <c r="F1176" s="297"/>
      <c r="G1176" s="297"/>
      <c r="H1176" s="309"/>
      <c r="I1176" s="297"/>
      <c r="J1176" s="318" t="s">
        <v>2064</v>
      </c>
      <c r="K1176" s="297"/>
      <c r="L1176" s="297"/>
      <c r="M1176" s="298" t="s">
        <v>3</v>
      </c>
      <c r="N1176" s="299" t="s">
        <v>1717</v>
      </c>
      <c r="O1176" s="293"/>
      <c r="P1176" s="283"/>
    </row>
    <row r="1177" spans="2:16" x14ac:dyDescent="0.3">
      <c r="B1177" s="280"/>
      <c r="C1177" s="300" t="s">
        <v>1718</v>
      </c>
      <c r="D1177" s="300"/>
      <c r="E1177" s="300" t="s">
        <v>2160</v>
      </c>
      <c r="F1177" s="302"/>
      <c r="G1177" s="302"/>
      <c r="H1177" s="300"/>
      <c r="I1177" s="301"/>
      <c r="J1177" s="301">
        <v>11</v>
      </c>
      <c r="K1177" s="300"/>
      <c r="L1177" s="300" t="s">
        <v>1720</v>
      </c>
      <c r="M1177" s="302">
        <f>J1179</f>
        <v>11</v>
      </c>
      <c r="N1177" s="291" t="str">
        <f>P1174</f>
        <v>und</v>
      </c>
      <c r="O1177" s="293"/>
      <c r="P1177" s="283"/>
    </row>
    <row r="1178" spans="2:16" x14ac:dyDescent="0.3">
      <c r="B1178" s="280"/>
      <c r="C1178" s="300" t="s">
        <v>2112</v>
      </c>
      <c r="D1178" s="300"/>
      <c r="E1178" s="300"/>
      <c r="F1178" s="302"/>
      <c r="G1178" s="302"/>
      <c r="H1178" s="300"/>
      <c r="I1178" s="301"/>
      <c r="J1178" s="301"/>
      <c r="K1178" s="300"/>
      <c r="L1178" s="300"/>
      <c r="M1178" s="302"/>
      <c r="N1178" s="291"/>
      <c r="O1178" s="293"/>
      <c r="P1178" s="283"/>
    </row>
    <row r="1179" spans="2:16" x14ac:dyDescent="0.3">
      <c r="B1179" s="280"/>
      <c r="C1179" s="326" t="s">
        <v>2143</v>
      </c>
      <c r="D1179" s="300"/>
      <c r="E1179" s="300"/>
      <c r="F1179" s="302"/>
      <c r="G1179" s="302"/>
      <c r="H1179" s="300"/>
      <c r="I1179" s="324" t="s">
        <v>2072</v>
      </c>
      <c r="J1179" s="318">
        <f>SUM(J1177:J1178)</f>
        <v>11</v>
      </c>
      <c r="K1179" s="300"/>
      <c r="L1179" s="300"/>
      <c r="M1179" s="302"/>
      <c r="N1179" s="291"/>
      <c r="O1179" s="293"/>
      <c r="P1179" s="283"/>
    </row>
    <row r="1180" spans="2:16" ht="19.5" thickBot="1" x14ac:dyDescent="0.35">
      <c r="B1180" s="280"/>
      <c r="C1180" s="300"/>
      <c r="D1180" s="300"/>
      <c r="E1180" s="313"/>
      <c r="F1180" s="300"/>
      <c r="G1180" s="306"/>
      <c r="H1180" s="300"/>
      <c r="I1180" s="301"/>
      <c r="J1180" s="301"/>
      <c r="K1180" s="300"/>
      <c r="L1180" s="300"/>
      <c r="M1180" s="302"/>
      <c r="N1180" s="291"/>
      <c r="O1180" s="293"/>
      <c r="P1180" s="283"/>
    </row>
    <row r="1181" spans="2:16" s="187" customFormat="1" ht="19.5" thickBot="1" x14ac:dyDescent="0.25">
      <c r="B1181" s="295" t="s">
        <v>2166</v>
      </c>
      <c r="C1181" s="191" t="s">
        <v>464</v>
      </c>
      <c r="D1181" s="191"/>
      <c r="E1181" s="192"/>
      <c r="F1181" s="192"/>
      <c r="G1181" s="192"/>
      <c r="H1181" s="193"/>
      <c r="I1181" s="192"/>
      <c r="J1181" s="192"/>
      <c r="K1181" s="194"/>
      <c r="L1181" s="194"/>
      <c r="M1181" s="195"/>
      <c r="N1181" s="196"/>
      <c r="O1181" s="196">
        <f t="shared" ref="O1181" si="46">M1184</f>
        <v>4</v>
      </c>
      <c r="P1181" s="296" t="s">
        <v>1783</v>
      </c>
    </row>
    <row r="1182" spans="2:16" s="187" customFormat="1" x14ac:dyDescent="0.2">
      <c r="B1182" s="288"/>
      <c r="C1182" s="289"/>
      <c r="D1182" s="289"/>
      <c r="E1182" s="289"/>
      <c r="F1182" s="289"/>
      <c r="G1182" s="289"/>
      <c r="H1182" s="290"/>
      <c r="I1182" s="289"/>
      <c r="J1182" s="289"/>
      <c r="K1182" s="291"/>
      <c r="L1182" s="291"/>
      <c r="M1182" s="292"/>
      <c r="N1182" s="293"/>
      <c r="O1182" s="293"/>
      <c r="P1182" s="294"/>
    </row>
    <row r="1183" spans="2:16" x14ac:dyDescent="0.3">
      <c r="B1183" s="280"/>
      <c r="C1183" s="297" t="s">
        <v>1716</v>
      </c>
      <c r="D1183" s="297"/>
      <c r="E1183" s="297" t="s">
        <v>2</v>
      </c>
      <c r="F1183" s="297"/>
      <c r="G1183" s="297"/>
      <c r="H1183" s="309"/>
      <c r="I1183" s="297"/>
      <c r="J1183" s="318" t="s">
        <v>2064</v>
      </c>
      <c r="K1183" s="297"/>
      <c r="L1183" s="297"/>
      <c r="M1183" s="298" t="s">
        <v>3</v>
      </c>
      <c r="N1183" s="299" t="s">
        <v>1717</v>
      </c>
      <c r="O1183" s="293"/>
      <c r="P1183" s="283"/>
    </row>
    <row r="1184" spans="2:16" x14ac:dyDescent="0.3">
      <c r="B1184" s="280"/>
      <c r="C1184" s="300" t="s">
        <v>1718</v>
      </c>
      <c r="D1184" s="300"/>
      <c r="E1184" s="300" t="s">
        <v>2160</v>
      </c>
      <c r="F1184" s="302"/>
      <c r="G1184" s="302"/>
      <c r="H1184" s="300"/>
      <c r="I1184" s="301"/>
      <c r="J1184" s="301">
        <v>4</v>
      </c>
      <c r="K1184" s="300"/>
      <c r="L1184" s="300" t="s">
        <v>1720</v>
      </c>
      <c r="M1184" s="302">
        <f>J1186</f>
        <v>4</v>
      </c>
      <c r="N1184" s="291" t="str">
        <f>P1181</f>
        <v>und</v>
      </c>
      <c r="O1184" s="293"/>
      <c r="P1184" s="283"/>
    </row>
    <row r="1185" spans="2:16" x14ac:dyDescent="0.3">
      <c r="B1185" s="280"/>
      <c r="C1185" s="300" t="s">
        <v>2112</v>
      </c>
      <c r="D1185" s="300"/>
      <c r="E1185" s="300"/>
      <c r="F1185" s="302"/>
      <c r="G1185" s="302"/>
      <c r="H1185" s="300"/>
      <c r="I1185" s="301"/>
      <c r="J1185" s="301"/>
      <c r="K1185" s="300"/>
      <c r="L1185" s="300"/>
      <c r="M1185" s="302"/>
      <c r="N1185" s="291"/>
      <c r="O1185" s="293"/>
      <c r="P1185" s="283"/>
    </row>
    <row r="1186" spans="2:16" x14ac:dyDescent="0.3">
      <c r="B1186" s="280"/>
      <c r="C1186" s="326" t="s">
        <v>2143</v>
      </c>
      <c r="D1186" s="300"/>
      <c r="E1186" s="300"/>
      <c r="F1186" s="302"/>
      <c r="G1186" s="302"/>
      <c r="H1186" s="300"/>
      <c r="I1186" s="324" t="s">
        <v>2072</v>
      </c>
      <c r="J1186" s="318">
        <f>SUM(J1184:J1185)</f>
        <v>4</v>
      </c>
      <c r="K1186" s="300"/>
      <c r="L1186" s="300"/>
      <c r="M1186" s="302"/>
      <c r="N1186" s="291"/>
      <c r="O1186" s="293"/>
      <c r="P1186" s="283"/>
    </row>
    <row r="1187" spans="2:16" ht="19.5" thickBot="1" x14ac:dyDescent="0.35">
      <c r="B1187" s="280"/>
      <c r="C1187" s="300"/>
      <c r="D1187" s="300"/>
      <c r="E1187" s="313"/>
      <c r="F1187" s="300"/>
      <c r="G1187" s="306"/>
      <c r="H1187" s="300"/>
      <c r="I1187" s="301"/>
      <c r="J1187" s="301"/>
      <c r="K1187" s="300"/>
      <c r="L1187" s="300"/>
      <c r="M1187" s="302"/>
      <c r="N1187" s="291"/>
      <c r="O1187" s="293"/>
      <c r="P1187" s="283"/>
    </row>
    <row r="1188" spans="2:16" s="187" customFormat="1" ht="19.5" thickBot="1" x14ac:dyDescent="0.25">
      <c r="B1188" s="295" t="s">
        <v>2167</v>
      </c>
      <c r="C1188" s="191" t="s">
        <v>467</v>
      </c>
      <c r="D1188" s="191"/>
      <c r="E1188" s="192"/>
      <c r="F1188" s="192"/>
      <c r="G1188" s="192"/>
      <c r="H1188" s="193"/>
      <c r="I1188" s="192"/>
      <c r="J1188" s="192"/>
      <c r="K1188" s="194"/>
      <c r="L1188" s="194"/>
      <c r="M1188" s="195"/>
      <c r="N1188" s="196"/>
      <c r="O1188" s="196">
        <f t="shared" ref="O1188" si="47">M1191</f>
        <v>1</v>
      </c>
      <c r="P1188" s="296" t="s">
        <v>1783</v>
      </c>
    </row>
    <row r="1189" spans="2:16" s="187" customFormat="1" x14ac:dyDescent="0.2">
      <c r="B1189" s="288"/>
      <c r="C1189" s="289"/>
      <c r="D1189" s="289"/>
      <c r="E1189" s="289"/>
      <c r="F1189" s="289"/>
      <c r="G1189" s="289"/>
      <c r="H1189" s="290"/>
      <c r="I1189" s="289"/>
      <c r="J1189" s="289"/>
      <c r="K1189" s="291"/>
      <c r="L1189" s="291"/>
      <c r="M1189" s="292"/>
      <c r="N1189" s="293"/>
      <c r="O1189" s="293"/>
      <c r="P1189" s="294"/>
    </row>
    <row r="1190" spans="2:16" x14ac:dyDescent="0.3">
      <c r="B1190" s="280"/>
      <c r="C1190" s="297" t="s">
        <v>1716</v>
      </c>
      <c r="D1190" s="297"/>
      <c r="E1190" s="297" t="s">
        <v>2</v>
      </c>
      <c r="F1190" s="297"/>
      <c r="G1190" s="297"/>
      <c r="H1190" s="309"/>
      <c r="I1190" s="297"/>
      <c r="J1190" s="318" t="s">
        <v>2064</v>
      </c>
      <c r="K1190" s="297"/>
      <c r="L1190" s="297"/>
      <c r="M1190" s="298" t="s">
        <v>3</v>
      </c>
      <c r="N1190" s="299" t="s">
        <v>1717</v>
      </c>
      <c r="O1190" s="293"/>
      <c r="P1190" s="283"/>
    </row>
    <row r="1191" spans="2:16" x14ac:dyDescent="0.3">
      <c r="B1191" s="280"/>
      <c r="C1191" s="300" t="s">
        <v>1718</v>
      </c>
      <c r="D1191" s="300"/>
      <c r="E1191" s="300" t="s">
        <v>2160</v>
      </c>
      <c r="F1191" s="302"/>
      <c r="G1191" s="302"/>
      <c r="H1191" s="300"/>
      <c r="I1191" s="301"/>
      <c r="J1191" s="301">
        <v>1</v>
      </c>
      <c r="K1191" s="300"/>
      <c r="L1191" s="300" t="s">
        <v>1720</v>
      </c>
      <c r="M1191" s="302">
        <f>J1193</f>
        <v>1</v>
      </c>
      <c r="N1191" s="291" t="str">
        <f>P1188</f>
        <v>und</v>
      </c>
      <c r="O1191" s="293"/>
      <c r="P1191" s="283"/>
    </row>
    <row r="1192" spans="2:16" x14ac:dyDescent="0.3">
      <c r="B1192" s="280"/>
      <c r="C1192" s="300" t="s">
        <v>2112</v>
      </c>
      <c r="D1192" s="300"/>
      <c r="E1192" s="300"/>
      <c r="F1192" s="302"/>
      <c r="G1192" s="302"/>
      <c r="H1192" s="300"/>
      <c r="I1192" s="301"/>
      <c r="J1192" s="301"/>
      <c r="K1192" s="300"/>
      <c r="L1192" s="300"/>
      <c r="M1192" s="302"/>
      <c r="N1192" s="291"/>
      <c r="O1192" s="293"/>
      <c r="P1192" s="283"/>
    </row>
    <row r="1193" spans="2:16" x14ac:dyDescent="0.3">
      <c r="B1193" s="280"/>
      <c r="C1193" s="326" t="s">
        <v>2143</v>
      </c>
      <c r="D1193" s="300"/>
      <c r="E1193" s="300"/>
      <c r="F1193" s="302"/>
      <c r="G1193" s="302"/>
      <c r="H1193" s="300"/>
      <c r="I1193" s="324" t="s">
        <v>2072</v>
      </c>
      <c r="J1193" s="318">
        <f>SUM(J1191:J1192)</f>
        <v>1</v>
      </c>
      <c r="K1193" s="300"/>
      <c r="L1193" s="300"/>
      <c r="M1193" s="302"/>
      <c r="N1193" s="291"/>
      <c r="O1193" s="293"/>
      <c r="P1193" s="283"/>
    </row>
    <row r="1194" spans="2:16" ht="19.5" thickBot="1" x14ac:dyDescent="0.35">
      <c r="B1194" s="280"/>
      <c r="C1194" s="300"/>
      <c r="D1194" s="300"/>
      <c r="E1194" s="313"/>
      <c r="F1194" s="300"/>
      <c r="G1194" s="306"/>
      <c r="H1194" s="300"/>
      <c r="I1194" s="301"/>
      <c r="J1194" s="301"/>
      <c r="K1194" s="300"/>
      <c r="L1194" s="300"/>
      <c r="M1194" s="302"/>
      <c r="N1194" s="291"/>
      <c r="O1194" s="293"/>
      <c r="P1194" s="283"/>
    </row>
    <row r="1195" spans="2:16" s="187" customFormat="1" ht="19.5" thickBot="1" x14ac:dyDescent="0.25">
      <c r="B1195" s="295" t="s">
        <v>2168</v>
      </c>
      <c r="C1195" s="191" t="s">
        <v>470</v>
      </c>
      <c r="D1195" s="191"/>
      <c r="E1195" s="192"/>
      <c r="F1195" s="192"/>
      <c r="G1195" s="192"/>
      <c r="H1195" s="193"/>
      <c r="I1195" s="192"/>
      <c r="J1195" s="192"/>
      <c r="K1195" s="194"/>
      <c r="L1195" s="194"/>
      <c r="M1195" s="195"/>
      <c r="N1195" s="196"/>
      <c r="O1195" s="196">
        <f t="shared" ref="O1195" si="48">M1198</f>
        <v>11</v>
      </c>
      <c r="P1195" s="296" t="s">
        <v>1783</v>
      </c>
    </row>
    <row r="1196" spans="2:16" s="187" customFormat="1" x14ac:dyDescent="0.2">
      <c r="B1196" s="288"/>
      <c r="C1196" s="289"/>
      <c r="D1196" s="289"/>
      <c r="E1196" s="289"/>
      <c r="F1196" s="289"/>
      <c r="G1196" s="289"/>
      <c r="H1196" s="290"/>
      <c r="I1196" s="289"/>
      <c r="J1196" s="289"/>
      <c r="K1196" s="291"/>
      <c r="L1196" s="291"/>
      <c r="M1196" s="292"/>
      <c r="N1196" s="293"/>
      <c r="O1196" s="293"/>
      <c r="P1196" s="294"/>
    </row>
    <row r="1197" spans="2:16" x14ac:dyDescent="0.3">
      <c r="B1197" s="280"/>
      <c r="C1197" s="297" t="s">
        <v>1716</v>
      </c>
      <c r="D1197" s="297"/>
      <c r="E1197" s="297" t="s">
        <v>2</v>
      </c>
      <c r="F1197" s="297"/>
      <c r="G1197" s="297"/>
      <c r="H1197" s="309"/>
      <c r="I1197" s="297"/>
      <c r="J1197" s="318" t="s">
        <v>2064</v>
      </c>
      <c r="K1197" s="297"/>
      <c r="L1197" s="297"/>
      <c r="M1197" s="298" t="s">
        <v>3</v>
      </c>
      <c r="N1197" s="299" t="s">
        <v>1717</v>
      </c>
      <c r="O1197" s="293"/>
      <c r="P1197" s="283"/>
    </row>
    <row r="1198" spans="2:16" x14ac:dyDescent="0.3">
      <c r="B1198" s="280"/>
      <c r="C1198" s="300" t="s">
        <v>1718</v>
      </c>
      <c r="D1198" s="300"/>
      <c r="E1198" s="300" t="s">
        <v>2160</v>
      </c>
      <c r="F1198" s="302"/>
      <c r="G1198" s="302"/>
      <c r="H1198" s="300"/>
      <c r="I1198" s="301"/>
      <c r="J1198" s="301">
        <v>11</v>
      </c>
      <c r="K1198" s="300"/>
      <c r="L1198" s="300" t="s">
        <v>1720</v>
      </c>
      <c r="M1198" s="302">
        <f>J1200</f>
        <v>11</v>
      </c>
      <c r="N1198" s="291" t="str">
        <f>P1195</f>
        <v>und</v>
      </c>
      <c r="O1198" s="293"/>
      <c r="P1198" s="283"/>
    </row>
    <row r="1199" spans="2:16" x14ac:dyDescent="0.3">
      <c r="B1199" s="280"/>
      <c r="C1199" s="300" t="s">
        <v>2112</v>
      </c>
      <c r="D1199" s="300"/>
      <c r="E1199" s="300"/>
      <c r="F1199" s="302"/>
      <c r="G1199" s="302"/>
      <c r="H1199" s="300"/>
      <c r="I1199" s="301"/>
      <c r="J1199" s="301"/>
      <c r="K1199" s="300"/>
      <c r="L1199" s="300"/>
      <c r="M1199" s="302"/>
      <c r="N1199" s="291"/>
      <c r="O1199" s="293"/>
      <c r="P1199" s="283"/>
    </row>
    <row r="1200" spans="2:16" x14ac:dyDescent="0.3">
      <c r="B1200" s="280"/>
      <c r="C1200" s="326" t="s">
        <v>2143</v>
      </c>
      <c r="D1200" s="300"/>
      <c r="E1200" s="300"/>
      <c r="F1200" s="302"/>
      <c r="G1200" s="302"/>
      <c r="H1200" s="300"/>
      <c r="I1200" s="324" t="s">
        <v>2072</v>
      </c>
      <c r="J1200" s="318">
        <f>SUM(J1198:J1199)</f>
        <v>11</v>
      </c>
      <c r="K1200" s="300"/>
      <c r="L1200" s="300"/>
      <c r="M1200" s="302"/>
      <c r="N1200" s="291"/>
      <c r="O1200" s="293"/>
      <c r="P1200" s="283"/>
    </row>
    <row r="1201" spans="2:16" ht="19.5" thickBot="1" x14ac:dyDescent="0.35">
      <c r="B1201" s="280"/>
      <c r="C1201" s="300"/>
      <c r="D1201" s="300"/>
      <c r="E1201" s="313"/>
      <c r="F1201" s="300"/>
      <c r="G1201" s="306"/>
      <c r="H1201" s="300"/>
      <c r="I1201" s="301"/>
      <c r="J1201" s="301"/>
      <c r="K1201" s="300"/>
      <c r="L1201" s="300"/>
      <c r="M1201" s="302"/>
      <c r="N1201" s="291"/>
      <c r="O1201" s="293"/>
      <c r="P1201" s="283"/>
    </row>
    <row r="1202" spans="2:16" s="187" customFormat="1" ht="19.5" thickBot="1" x14ac:dyDescent="0.25">
      <c r="B1202" s="295" t="s">
        <v>2169</v>
      </c>
      <c r="C1202" s="191" t="s">
        <v>473</v>
      </c>
      <c r="D1202" s="191"/>
      <c r="E1202" s="192"/>
      <c r="F1202" s="192"/>
      <c r="G1202" s="192"/>
      <c r="H1202" s="193"/>
      <c r="I1202" s="192"/>
      <c r="J1202" s="192"/>
      <c r="K1202" s="194"/>
      <c r="L1202" s="194"/>
      <c r="M1202" s="195"/>
      <c r="N1202" s="196"/>
      <c r="O1202" s="196">
        <f t="shared" ref="O1202" si="49">M1205</f>
        <v>6</v>
      </c>
      <c r="P1202" s="296" t="s">
        <v>1783</v>
      </c>
    </row>
    <row r="1203" spans="2:16" s="187" customFormat="1" x14ac:dyDescent="0.2">
      <c r="B1203" s="288"/>
      <c r="C1203" s="289"/>
      <c r="D1203" s="289"/>
      <c r="E1203" s="289"/>
      <c r="F1203" s="289"/>
      <c r="G1203" s="289"/>
      <c r="H1203" s="290"/>
      <c r="I1203" s="289"/>
      <c r="J1203" s="289"/>
      <c r="K1203" s="291"/>
      <c r="L1203" s="291"/>
      <c r="M1203" s="292"/>
      <c r="N1203" s="293"/>
      <c r="O1203" s="293"/>
      <c r="P1203" s="294"/>
    </row>
    <row r="1204" spans="2:16" x14ac:dyDescent="0.3">
      <c r="B1204" s="280"/>
      <c r="C1204" s="297" t="s">
        <v>1716</v>
      </c>
      <c r="D1204" s="297"/>
      <c r="E1204" s="297" t="s">
        <v>2</v>
      </c>
      <c r="F1204" s="297"/>
      <c r="G1204" s="297"/>
      <c r="H1204" s="309"/>
      <c r="I1204" s="297"/>
      <c r="J1204" s="318" t="s">
        <v>2064</v>
      </c>
      <c r="K1204" s="297"/>
      <c r="L1204" s="297"/>
      <c r="M1204" s="298" t="s">
        <v>3</v>
      </c>
      <c r="N1204" s="299" t="s">
        <v>1717</v>
      </c>
      <c r="O1204" s="293"/>
      <c r="P1204" s="283"/>
    </row>
    <row r="1205" spans="2:16" x14ac:dyDescent="0.3">
      <c r="B1205" s="280"/>
      <c r="C1205" s="300" t="s">
        <v>1718</v>
      </c>
      <c r="D1205" s="300"/>
      <c r="E1205" s="300" t="s">
        <v>2160</v>
      </c>
      <c r="F1205" s="302"/>
      <c r="G1205" s="302"/>
      <c r="H1205" s="300"/>
      <c r="I1205" s="301"/>
      <c r="J1205" s="301">
        <v>6</v>
      </c>
      <c r="K1205" s="300"/>
      <c r="L1205" s="300" t="s">
        <v>1720</v>
      </c>
      <c r="M1205" s="302">
        <f>J1207</f>
        <v>6</v>
      </c>
      <c r="N1205" s="291" t="str">
        <f>P1202</f>
        <v>und</v>
      </c>
      <c r="O1205" s="293"/>
      <c r="P1205" s="283"/>
    </row>
    <row r="1206" spans="2:16" x14ac:dyDescent="0.3">
      <c r="B1206" s="280"/>
      <c r="C1206" s="300" t="s">
        <v>2112</v>
      </c>
      <c r="D1206" s="300"/>
      <c r="E1206" s="300"/>
      <c r="F1206" s="302"/>
      <c r="G1206" s="302"/>
      <c r="H1206" s="300"/>
      <c r="I1206" s="301"/>
      <c r="J1206" s="301"/>
      <c r="K1206" s="300"/>
      <c r="L1206" s="300"/>
      <c r="M1206" s="302"/>
      <c r="N1206" s="291"/>
      <c r="O1206" s="293"/>
      <c r="P1206" s="283"/>
    </row>
    <row r="1207" spans="2:16" x14ac:dyDescent="0.3">
      <c r="B1207" s="280"/>
      <c r="C1207" s="326" t="s">
        <v>2143</v>
      </c>
      <c r="D1207" s="300"/>
      <c r="E1207" s="300"/>
      <c r="F1207" s="302"/>
      <c r="G1207" s="302"/>
      <c r="H1207" s="300"/>
      <c r="I1207" s="324" t="s">
        <v>2072</v>
      </c>
      <c r="J1207" s="318">
        <f>SUM(J1205:J1206)</f>
        <v>6</v>
      </c>
      <c r="K1207" s="300"/>
      <c r="L1207" s="300"/>
      <c r="M1207" s="302"/>
      <c r="N1207" s="291"/>
      <c r="O1207" s="293"/>
      <c r="P1207" s="283"/>
    </row>
    <row r="1208" spans="2:16" ht="19.5" thickBot="1" x14ac:dyDescent="0.35">
      <c r="B1208" s="280"/>
      <c r="C1208" s="300"/>
      <c r="D1208" s="300"/>
      <c r="E1208" s="313"/>
      <c r="F1208" s="300"/>
      <c r="G1208" s="306"/>
      <c r="H1208" s="300"/>
      <c r="I1208" s="301"/>
      <c r="J1208" s="301"/>
      <c r="K1208" s="300"/>
      <c r="L1208" s="300"/>
      <c r="M1208" s="302"/>
      <c r="N1208" s="291"/>
      <c r="O1208" s="293"/>
      <c r="P1208" s="283"/>
    </row>
    <row r="1209" spans="2:16" s="187" customFormat="1" ht="19.5" thickBot="1" x14ac:dyDescent="0.25">
      <c r="B1209" s="286" t="s">
        <v>2170</v>
      </c>
      <c r="C1209" s="188" t="s">
        <v>475</v>
      </c>
      <c r="D1209" s="188"/>
      <c r="E1209" s="189"/>
      <c r="F1209" s="189"/>
      <c r="G1209" s="189"/>
      <c r="H1209" s="189"/>
      <c r="I1209" s="189"/>
      <c r="J1209" s="189"/>
      <c r="K1209" s="189"/>
      <c r="L1209" s="189"/>
      <c r="M1209" s="190"/>
      <c r="N1209" s="189"/>
      <c r="O1209" s="189"/>
      <c r="P1209" s="287"/>
    </row>
    <row r="1210" spans="2:16" s="187" customFormat="1" ht="19.5" thickBot="1" x14ac:dyDescent="0.25">
      <c r="B1210" s="288"/>
      <c r="C1210" s="289"/>
      <c r="D1210" s="289"/>
      <c r="E1210" s="289"/>
      <c r="F1210" s="289"/>
      <c r="G1210" s="289"/>
      <c r="H1210" s="290"/>
      <c r="I1210" s="289"/>
      <c r="J1210" s="289"/>
      <c r="K1210" s="291"/>
      <c r="L1210" s="291"/>
      <c r="M1210" s="292"/>
      <c r="N1210" s="293"/>
      <c r="O1210" s="293"/>
      <c r="P1210" s="294"/>
    </row>
    <row r="1211" spans="2:16" s="187" customFormat="1" ht="19.5" thickBot="1" x14ac:dyDescent="0.25">
      <c r="B1211" s="295" t="s">
        <v>2171</v>
      </c>
      <c r="C1211" s="191" t="s">
        <v>478</v>
      </c>
      <c r="D1211" s="191"/>
      <c r="E1211" s="192"/>
      <c r="F1211" s="192"/>
      <c r="G1211" s="192"/>
      <c r="H1211" s="193"/>
      <c r="I1211" s="192"/>
      <c r="J1211" s="192"/>
      <c r="K1211" s="194"/>
      <c r="L1211" s="194"/>
      <c r="M1211" s="195"/>
      <c r="N1211" s="196"/>
      <c r="O1211" s="196">
        <f>M1214</f>
        <v>2</v>
      </c>
      <c r="P1211" s="296" t="s">
        <v>1783</v>
      </c>
    </row>
    <row r="1212" spans="2:16" s="187" customFormat="1" x14ac:dyDescent="0.2">
      <c r="B1212" s="288"/>
      <c r="C1212" s="289"/>
      <c r="D1212" s="289"/>
      <c r="E1212" s="289"/>
      <c r="F1212" s="289"/>
      <c r="G1212" s="289"/>
      <c r="H1212" s="290"/>
      <c r="I1212" s="289"/>
      <c r="J1212" s="289"/>
      <c r="K1212" s="291"/>
      <c r="L1212" s="291"/>
      <c r="M1212" s="292"/>
      <c r="N1212" s="293"/>
      <c r="O1212" s="293"/>
      <c r="P1212" s="294"/>
    </row>
    <row r="1213" spans="2:16" x14ac:dyDescent="0.3">
      <c r="B1213" s="280"/>
      <c r="C1213" s="297" t="s">
        <v>1716</v>
      </c>
      <c r="D1213" s="297"/>
      <c r="E1213" s="297" t="s">
        <v>2</v>
      </c>
      <c r="F1213" s="297"/>
      <c r="G1213" s="297"/>
      <c r="H1213" s="309"/>
      <c r="I1213" s="297"/>
      <c r="J1213" s="318" t="s">
        <v>2064</v>
      </c>
      <c r="K1213" s="297"/>
      <c r="L1213" s="297"/>
      <c r="M1213" s="298" t="s">
        <v>3</v>
      </c>
      <c r="N1213" s="299" t="s">
        <v>1717</v>
      </c>
      <c r="O1213" s="293"/>
      <c r="P1213" s="283"/>
    </row>
    <row r="1214" spans="2:16" x14ac:dyDescent="0.3">
      <c r="B1214" s="280"/>
      <c r="C1214" s="300" t="s">
        <v>1718</v>
      </c>
      <c r="D1214" s="300"/>
      <c r="E1214" s="300" t="s">
        <v>2147</v>
      </c>
      <c r="F1214" s="302"/>
      <c r="G1214" s="302"/>
      <c r="H1214" s="300"/>
      <c r="I1214" s="301"/>
      <c r="J1214" s="301">
        <v>2</v>
      </c>
      <c r="K1214" s="300"/>
      <c r="L1214" s="300" t="s">
        <v>1720</v>
      </c>
      <c r="M1214" s="302">
        <f>J1216</f>
        <v>2</v>
      </c>
      <c r="N1214" s="291" t="str">
        <f>P1211</f>
        <v>und</v>
      </c>
      <c r="O1214" s="293"/>
      <c r="P1214" s="283"/>
    </row>
    <row r="1215" spans="2:16" x14ac:dyDescent="0.3">
      <c r="B1215" s="280"/>
      <c r="C1215" s="300" t="s">
        <v>2112</v>
      </c>
      <c r="D1215" s="300"/>
      <c r="E1215" s="300"/>
      <c r="F1215" s="302"/>
      <c r="G1215" s="302"/>
      <c r="H1215" s="300"/>
      <c r="I1215" s="301"/>
      <c r="J1215" s="301"/>
      <c r="K1215" s="300"/>
      <c r="L1215" s="300"/>
      <c r="M1215" s="302"/>
      <c r="N1215" s="291"/>
      <c r="O1215" s="293"/>
      <c r="P1215" s="283"/>
    </row>
    <row r="1216" spans="2:16" x14ac:dyDescent="0.3">
      <c r="B1216" s="280"/>
      <c r="C1216" s="326" t="s">
        <v>2135</v>
      </c>
      <c r="D1216" s="300"/>
      <c r="E1216" s="300"/>
      <c r="F1216" s="302"/>
      <c r="G1216" s="302"/>
      <c r="H1216" s="300"/>
      <c r="I1216" s="324" t="s">
        <v>2072</v>
      </c>
      <c r="J1216" s="318">
        <f>SUM(J1214:J1215)</f>
        <v>2</v>
      </c>
      <c r="K1216" s="300"/>
      <c r="L1216" s="300"/>
      <c r="M1216" s="302"/>
      <c r="N1216" s="291"/>
      <c r="O1216" s="293"/>
      <c r="P1216" s="283"/>
    </row>
    <row r="1217" spans="2:16" ht="19.5" thickBot="1" x14ac:dyDescent="0.35">
      <c r="B1217" s="280"/>
      <c r="C1217" s="300"/>
      <c r="D1217" s="300"/>
      <c r="E1217" s="313"/>
      <c r="F1217" s="300"/>
      <c r="G1217" s="306"/>
      <c r="H1217" s="300"/>
      <c r="I1217" s="301"/>
      <c r="J1217" s="301"/>
      <c r="K1217" s="300"/>
      <c r="L1217" s="300"/>
      <c r="M1217" s="302"/>
      <c r="N1217" s="291"/>
      <c r="O1217" s="293"/>
      <c r="P1217" s="283"/>
    </row>
    <row r="1218" spans="2:16" s="187" customFormat="1" ht="19.5" thickBot="1" x14ac:dyDescent="0.25">
      <c r="B1218" s="295" t="s">
        <v>2172</v>
      </c>
      <c r="C1218" s="191" t="s">
        <v>481</v>
      </c>
      <c r="D1218" s="191"/>
      <c r="E1218" s="192"/>
      <c r="F1218" s="192"/>
      <c r="G1218" s="192"/>
      <c r="H1218" s="193"/>
      <c r="I1218" s="192"/>
      <c r="J1218" s="192"/>
      <c r="K1218" s="194"/>
      <c r="L1218" s="194"/>
      <c r="M1218" s="195"/>
      <c r="N1218" s="196"/>
      <c r="O1218" s="196">
        <f>M1221</f>
        <v>10</v>
      </c>
      <c r="P1218" s="296" t="s">
        <v>1783</v>
      </c>
    </row>
    <row r="1219" spans="2:16" s="187" customFormat="1" x14ac:dyDescent="0.2">
      <c r="B1219" s="288"/>
      <c r="C1219" s="289"/>
      <c r="D1219" s="289"/>
      <c r="E1219" s="289"/>
      <c r="F1219" s="289"/>
      <c r="G1219" s="289"/>
      <c r="H1219" s="290"/>
      <c r="I1219" s="289"/>
      <c r="J1219" s="289"/>
      <c r="K1219" s="291"/>
      <c r="L1219" s="291"/>
      <c r="M1219" s="292"/>
      <c r="N1219" s="293"/>
      <c r="O1219" s="293"/>
      <c r="P1219" s="294"/>
    </row>
    <row r="1220" spans="2:16" x14ac:dyDescent="0.3">
      <c r="B1220" s="280"/>
      <c r="C1220" s="297" t="s">
        <v>1716</v>
      </c>
      <c r="D1220" s="297"/>
      <c r="E1220" s="297" t="s">
        <v>2</v>
      </c>
      <c r="F1220" s="297"/>
      <c r="G1220" s="297"/>
      <c r="H1220" s="309"/>
      <c r="I1220" s="297"/>
      <c r="J1220" s="318" t="s">
        <v>2064</v>
      </c>
      <c r="K1220" s="297"/>
      <c r="L1220" s="297"/>
      <c r="M1220" s="298" t="s">
        <v>3</v>
      </c>
      <c r="N1220" s="299" t="s">
        <v>1717</v>
      </c>
      <c r="O1220" s="293"/>
      <c r="P1220" s="283"/>
    </row>
    <row r="1221" spans="2:16" x14ac:dyDescent="0.3">
      <c r="B1221" s="280"/>
      <c r="C1221" s="300" t="s">
        <v>1718</v>
      </c>
      <c r="D1221" s="300"/>
      <c r="E1221" s="300" t="s">
        <v>2147</v>
      </c>
      <c r="F1221" s="302"/>
      <c r="G1221" s="302"/>
      <c r="H1221" s="300"/>
      <c r="I1221" s="301"/>
      <c r="J1221" s="301">
        <v>10</v>
      </c>
      <c r="K1221" s="300"/>
      <c r="L1221" s="300" t="s">
        <v>1720</v>
      </c>
      <c r="M1221" s="302">
        <f>J1223</f>
        <v>10</v>
      </c>
      <c r="N1221" s="291" t="str">
        <f>P1218</f>
        <v>und</v>
      </c>
      <c r="O1221" s="293"/>
      <c r="P1221" s="283"/>
    </row>
    <row r="1222" spans="2:16" x14ac:dyDescent="0.3">
      <c r="B1222" s="280"/>
      <c r="C1222" s="300" t="s">
        <v>2112</v>
      </c>
      <c r="D1222" s="300"/>
      <c r="E1222" s="300"/>
      <c r="F1222" s="302"/>
      <c r="G1222" s="302"/>
      <c r="H1222" s="300"/>
      <c r="I1222" s="301"/>
      <c r="J1222" s="301"/>
      <c r="K1222" s="300"/>
      <c r="L1222" s="300"/>
      <c r="M1222" s="302"/>
      <c r="N1222" s="291"/>
      <c r="O1222" s="293"/>
      <c r="P1222" s="283"/>
    </row>
    <row r="1223" spans="2:16" x14ac:dyDescent="0.3">
      <c r="B1223" s="280"/>
      <c r="C1223" s="326" t="s">
        <v>2135</v>
      </c>
      <c r="D1223" s="300"/>
      <c r="E1223" s="300"/>
      <c r="F1223" s="302"/>
      <c r="G1223" s="302"/>
      <c r="H1223" s="300"/>
      <c r="I1223" s="324" t="s">
        <v>2072</v>
      </c>
      <c r="J1223" s="318">
        <f>SUM(J1221:J1222)</f>
        <v>10</v>
      </c>
      <c r="K1223" s="300"/>
      <c r="L1223" s="300"/>
      <c r="M1223" s="302"/>
      <c r="N1223" s="291"/>
      <c r="O1223" s="293"/>
      <c r="P1223" s="283"/>
    </row>
    <row r="1224" spans="2:16" ht="19.5" thickBot="1" x14ac:dyDescent="0.35">
      <c r="B1224" s="280"/>
      <c r="C1224" s="300"/>
      <c r="D1224" s="300"/>
      <c r="E1224" s="313"/>
      <c r="F1224" s="300"/>
      <c r="G1224" s="306"/>
      <c r="H1224" s="300"/>
      <c r="I1224" s="301"/>
      <c r="J1224" s="301"/>
      <c r="K1224" s="300"/>
      <c r="L1224" s="300"/>
      <c r="M1224" s="302"/>
      <c r="N1224" s="291"/>
      <c r="O1224" s="293"/>
      <c r="P1224" s="283"/>
    </row>
    <row r="1225" spans="2:16" s="187" customFormat="1" ht="19.5" thickBot="1" x14ac:dyDescent="0.25">
      <c r="B1225" s="295" t="s">
        <v>2173</v>
      </c>
      <c r="C1225" s="191" t="s">
        <v>484</v>
      </c>
      <c r="D1225" s="191"/>
      <c r="E1225" s="192"/>
      <c r="F1225" s="192"/>
      <c r="G1225" s="192"/>
      <c r="H1225" s="193"/>
      <c r="I1225" s="192"/>
      <c r="J1225" s="192"/>
      <c r="K1225" s="194"/>
      <c r="L1225" s="194"/>
      <c r="M1225" s="195"/>
      <c r="N1225" s="196"/>
      <c r="O1225" s="196">
        <f>M1228</f>
        <v>1</v>
      </c>
      <c r="P1225" s="296" t="s">
        <v>1783</v>
      </c>
    </row>
    <row r="1226" spans="2:16" s="187" customFormat="1" x14ac:dyDescent="0.2">
      <c r="B1226" s="288"/>
      <c r="C1226" s="289"/>
      <c r="D1226" s="289"/>
      <c r="E1226" s="289"/>
      <c r="F1226" s="289"/>
      <c r="G1226" s="289"/>
      <c r="H1226" s="290"/>
      <c r="I1226" s="289"/>
      <c r="J1226" s="289"/>
      <c r="K1226" s="291"/>
      <c r="L1226" s="291"/>
      <c r="M1226" s="292"/>
      <c r="N1226" s="293"/>
      <c r="O1226" s="293"/>
      <c r="P1226" s="294"/>
    </row>
    <row r="1227" spans="2:16" x14ac:dyDescent="0.3">
      <c r="B1227" s="280"/>
      <c r="C1227" s="297" t="s">
        <v>1716</v>
      </c>
      <c r="D1227" s="297"/>
      <c r="E1227" s="297" t="s">
        <v>2</v>
      </c>
      <c r="F1227" s="297"/>
      <c r="G1227" s="297"/>
      <c r="H1227" s="309"/>
      <c r="I1227" s="297"/>
      <c r="J1227" s="318" t="s">
        <v>2064</v>
      </c>
      <c r="K1227" s="297"/>
      <c r="L1227" s="297"/>
      <c r="M1227" s="298" t="s">
        <v>3</v>
      </c>
      <c r="N1227" s="299" t="s">
        <v>1717</v>
      </c>
      <c r="O1227" s="293"/>
      <c r="P1227" s="283"/>
    </row>
    <row r="1228" spans="2:16" x14ac:dyDescent="0.3">
      <c r="B1228" s="280"/>
      <c r="C1228" s="300" t="s">
        <v>1718</v>
      </c>
      <c r="D1228" s="300"/>
      <c r="E1228" s="300" t="s">
        <v>2147</v>
      </c>
      <c r="F1228" s="302"/>
      <c r="G1228" s="302"/>
      <c r="H1228" s="300"/>
      <c r="I1228" s="301"/>
      <c r="J1228" s="301">
        <v>1</v>
      </c>
      <c r="K1228" s="300"/>
      <c r="L1228" s="300" t="s">
        <v>1720</v>
      </c>
      <c r="M1228" s="302">
        <f>J1230</f>
        <v>1</v>
      </c>
      <c r="N1228" s="291" t="str">
        <f>P1225</f>
        <v>und</v>
      </c>
      <c r="O1228" s="293"/>
      <c r="P1228" s="283"/>
    </row>
    <row r="1229" spans="2:16" x14ac:dyDescent="0.3">
      <c r="B1229" s="280"/>
      <c r="C1229" s="300" t="s">
        <v>2112</v>
      </c>
      <c r="D1229" s="300"/>
      <c r="E1229" s="300"/>
      <c r="F1229" s="302"/>
      <c r="G1229" s="302"/>
      <c r="H1229" s="300"/>
      <c r="I1229" s="301"/>
      <c r="J1229" s="301"/>
      <c r="K1229" s="300"/>
      <c r="L1229" s="300"/>
      <c r="M1229" s="302"/>
      <c r="N1229" s="291"/>
      <c r="O1229" s="293"/>
      <c r="P1229" s="283"/>
    </row>
    <row r="1230" spans="2:16" x14ac:dyDescent="0.3">
      <c r="B1230" s="280"/>
      <c r="C1230" s="326" t="s">
        <v>2135</v>
      </c>
      <c r="D1230" s="300"/>
      <c r="E1230" s="300"/>
      <c r="F1230" s="302"/>
      <c r="G1230" s="302"/>
      <c r="H1230" s="300"/>
      <c r="I1230" s="324" t="s">
        <v>2072</v>
      </c>
      <c r="J1230" s="318">
        <f>SUM(J1228:J1229)</f>
        <v>1</v>
      </c>
      <c r="K1230" s="300"/>
      <c r="L1230" s="300"/>
      <c r="M1230" s="302"/>
      <c r="N1230" s="291"/>
      <c r="O1230" s="293"/>
      <c r="P1230" s="283"/>
    </row>
    <row r="1231" spans="2:16" ht="19.5" thickBot="1" x14ac:dyDescent="0.35">
      <c r="B1231" s="280"/>
      <c r="C1231" s="300"/>
      <c r="D1231" s="300"/>
      <c r="E1231" s="313"/>
      <c r="F1231" s="300"/>
      <c r="G1231" s="306"/>
      <c r="H1231" s="300"/>
      <c r="I1231" s="301"/>
      <c r="J1231" s="301"/>
      <c r="K1231" s="300"/>
      <c r="L1231" s="300"/>
      <c r="M1231" s="302"/>
      <c r="N1231" s="291"/>
      <c r="O1231" s="293"/>
      <c r="P1231" s="283"/>
    </row>
    <row r="1232" spans="2:16" s="187" customFormat="1" ht="19.5" thickBot="1" x14ac:dyDescent="0.25">
      <c r="B1232" s="295" t="s">
        <v>2174</v>
      </c>
      <c r="C1232" s="191" t="s">
        <v>487</v>
      </c>
      <c r="D1232" s="191"/>
      <c r="E1232" s="192"/>
      <c r="F1232" s="192"/>
      <c r="G1232" s="192"/>
      <c r="H1232" s="193"/>
      <c r="I1232" s="192"/>
      <c r="J1232" s="192"/>
      <c r="K1232" s="194"/>
      <c r="L1232" s="194"/>
      <c r="M1232" s="195"/>
      <c r="N1232" s="196"/>
      <c r="O1232" s="196">
        <f>M1235</f>
        <v>3</v>
      </c>
      <c r="P1232" s="296" t="s">
        <v>1783</v>
      </c>
    </row>
    <row r="1233" spans="2:16" s="187" customFormat="1" x14ac:dyDescent="0.2">
      <c r="B1233" s="288"/>
      <c r="C1233" s="289"/>
      <c r="D1233" s="289"/>
      <c r="E1233" s="289"/>
      <c r="F1233" s="289"/>
      <c r="G1233" s="289"/>
      <c r="H1233" s="290"/>
      <c r="I1233" s="289"/>
      <c r="J1233" s="289"/>
      <c r="K1233" s="291"/>
      <c r="L1233" s="291"/>
      <c r="M1233" s="292"/>
      <c r="N1233" s="293"/>
      <c r="O1233" s="293"/>
      <c r="P1233" s="294"/>
    </row>
    <row r="1234" spans="2:16" x14ac:dyDescent="0.3">
      <c r="B1234" s="280"/>
      <c r="C1234" s="297" t="s">
        <v>1716</v>
      </c>
      <c r="D1234" s="297"/>
      <c r="E1234" s="297" t="s">
        <v>2</v>
      </c>
      <c r="F1234" s="297"/>
      <c r="G1234" s="297"/>
      <c r="H1234" s="309"/>
      <c r="I1234" s="297"/>
      <c r="J1234" s="318" t="s">
        <v>2064</v>
      </c>
      <c r="K1234" s="297"/>
      <c r="L1234" s="297"/>
      <c r="M1234" s="298" t="s">
        <v>3</v>
      </c>
      <c r="N1234" s="299" t="s">
        <v>1717</v>
      </c>
      <c r="O1234" s="293"/>
      <c r="P1234" s="283"/>
    </row>
    <row r="1235" spans="2:16" x14ac:dyDescent="0.3">
      <c r="B1235" s="280"/>
      <c r="C1235" s="300" t="s">
        <v>1718</v>
      </c>
      <c r="D1235" s="300"/>
      <c r="E1235" s="300" t="s">
        <v>2147</v>
      </c>
      <c r="F1235" s="302"/>
      <c r="G1235" s="302"/>
      <c r="H1235" s="300"/>
      <c r="I1235" s="301"/>
      <c r="J1235" s="301">
        <v>3</v>
      </c>
      <c r="K1235" s="300"/>
      <c r="L1235" s="300" t="s">
        <v>1720</v>
      </c>
      <c r="M1235" s="302">
        <f>J1237</f>
        <v>3</v>
      </c>
      <c r="N1235" s="291" t="str">
        <f>P1232</f>
        <v>und</v>
      </c>
      <c r="O1235" s="293"/>
      <c r="P1235" s="283"/>
    </row>
    <row r="1236" spans="2:16" x14ac:dyDescent="0.3">
      <c r="B1236" s="280"/>
      <c r="C1236" s="300" t="s">
        <v>2112</v>
      </c>
      <c r="D1236" s="300"/>
      <c r="E1236" s="300"/>
      <c r="F1236" s="302"/>
      <c r="G1236" s="302"/>
      <c r="H1236" s="300"/>
      <c r="I1236" s="301"/>
      <c r="J1236" s="301"/>
      <c r="K1236" s="300"/>
      <c r="L1236" s="300"/>
      <c r="M1236" s="302"/>
      <c r="N1236" s="291"/>
      <c r="O1236" s="293"/>
      <c r="P1236" s="283"/>
    </row>
    <row r="1237" spans="2:16" x14ac:dyDescent="0.3">
      <c r="B1237" s="280"/>
      <c r="C1237" s="326" t="s">
        <v>2135</v>
      </c>
      <c r="D1237" s="300"/>
      <c r="E1237" s="300"/>
      <c r="F1237" s="302"/>
      <c r="G1237" s="302"/>
      <c r="H1237" s="300"/>
      <c r="I1237" s="324" t="s">
        <v>2072</v>
      </c>
      <c r="J1237" s="318">
        <f>SUM(J1235:J1236)</f>
        <v>3</v>
      </c>
      <c r="K1237" s="300"/>
      <c r="L1237" s="300"/>
      <c r="M1237" s="302"/>
      <c r="N1237" s="291"/>
      <c r="O1237" s="293"/>
      <c r="P1237" s="283"/>
    </row>
    <row r="1238" spans="2:16" ht="19.5" thickBot="1" x14ac:dyDescent="0.35">
      <c r="B1238" s="280"/>
      <c r="C1238" s="300"/>
      <c r="D1238" s="300"/>
      <c r="E1238" s="313"/>
      <c r="F1238" s="300"/>
      <c r="G1238" s="306"/>
      <c r="H1238" s="300"/>
      <c r="I1238" s="301"/>
      <c r="J1238" s="301"/>
      <c r="K1238" s="300"/>
      <c r="L1238" s="300"/>
      <c r="M1238" s="302"/>
      <c r="N1238" s="291"/>
      <c r="O1238" s="293"/>
      <c r="P1238" s="283"/>
    </row>
    <row r="1239" spans="2:16" s="187" customFormat="1" ht="19.5" thickBot="1" x14ac:dyDescent="0.25">
      <c r="B1239" s="295" t="s">
        <v>2175</v>
      </c>
      <c r="C1239" s="191" t="s">
        <v>490</v>
      </c>
      <c r="D1239" s="191"/>
      <c r="E1239" s="192"/>
      <c r="F1239" s="192"/>
      <c r="G1239" s="192"/>
      <c r="H1239" s="193"/>
      <c r="I1239" s="192"/>
      <c r="J1239" s="192"/>
      <c r="K1239" s="194"/>
      <c r="L1239" s="194"/>
      <c r="M1239" s="195"/>
      <c r="N1239" s="196"/>
      <c r="O1239" s="196">
        <f>M1242</f>
        <v>20</v>
      </c>
      <c r="P1239" s="296" t="s">
        <v>1783</v>
      </c>
    </row>
    <row r="1240" spans="2:16" s="187" customFormat="1" x14ac:dyDescent="0.2">
      <c r="B1240" s="288"/>
      <c r="C1240" s="289"/>
      <c r="D1240" s="289"/>
      <c r="E1240" s="289"/>
      <c r="F1240" s="289"/>
      <c r="G1240" s="289"/>
      <c r="H1240" s="290"/>
      <c r="I1240" s="289"/>
      <c r="J1240" s="289"/>
      <c r="K1240" s="291"/>
      <c r="L1240" s="291"/>
      <c r="M1240" s="292"/>
      <c r="N1240" s="293"/>
      <c r="O1240" s="293"/>
      <c r="P1240" s="294"/>
    </row>
    <row r="1241" spans="2:16" x14ac:dyDescent="0.3">
      <c r="B1241" s="280"/>
      <c r="C1241" s="297" t="s">
        <v>1716</v>
      </c>
      <c r="D1241" s="297"/>
      <c r="E1241" s="297" t="s">
        <v>2</v>
      </c>
      <c r="F1241" s="297"/>
      <c r="G1241" s="297"/>
      <c r="H1241" s="309"/>
      <c r="I1241" s="297"/>
      <c r="J1241" s="318" t="s">
        <v>2064</v>
      </c>
      <c r="K1241" s="297"/>
      <c r="L1241" s="297"/>
      <c r="M1241" s="298" t="s">
        <v>3</v>
      </c>
      <c r="N1241" s="299" t="s">
        <v>1717</v>
      </c>
      <c r="O1241" s="293"/>
      <c r="P1241" s="283"/>
    </row>
    <row r="1242" spans="2:16" x14ac:dyDescent="0.3">
      <c r="B1242" s="280"/>
      <c r="C1242" s="300" t="s">
        <v>1718</v>
      </c>
      <c r="D1242" s="300"/>
      <c r="E1242" s="300" t="s">
        <v>2147</v>
      </c>
      <c r="F1242" s="302"/>
      <c r="G1242" s="302"/>
      <c r="H1242" s="300"/>
      <c r="I1242" s="301"/>
      <c r="J1242" s="301">
        <v>20</v>
      </c>
      <c r="K1242" s="300"/>
      <c r="L1242" s="300" t="s">
        <v>1720</v>
      </c>
      <c r="M1242" s="302">
        <f>J1244</f>
        <v>20</v>
      </c>
      <c r="N1242" s="291" t="str">
        <f>P1239</f>
        <v>und</v>
      </c>
      <c r="O1242" s="293"/>
      <c r="P1242" s="283"/>
    </row>
    <row r="1243" spans="2:16" x14ac:dyDescent="0.3">
      <c r="B1243" s="280"/>
      <c r="C1243" s="300" t="s">
        <v>2112</v>
      </c>
      <c r="D1243" s="300"/>
      <c r="E1243" s="300"/>
      <c r="F1243" s="302"/>
      <c r="G1243" s="302"/>
      <c r="H1243" s="300"/>
      <c r="I1243" s="301"/>
      <c r="J1243" s="301"/>
      <c r="K1243" s="300"/>
      <c r="L1243" s="300"/>
      <c r="M1243" s="302"/>
      <c r="N1243" s="291"/>
      <c r="O1243" s="293"/>
      <c r="P1243" s="283"/>
    </row>
    <row r="1244" spans="2:16" x14ac:dyDescent="0.3">
      <c r="B1244" s="280"/>
      <c r="C1244" s="326" t="s">
        <v>2135</v>
      </c>
      <c r="D1244" s="300"/>
      <c r="E1244" s="300"/>
      <c r="F1244" s="302"/>
      <c r="G1244" s="302"/>
      <c r="H1244" s="300"/>
      <c r="I1244" s="324" t="s">
        <v>2072</v>
      </c>
      <c r="J1244" s="318">
        <f>SUM(J1242:J1243)</f>
        <v>20</v>
      </c>
      <c r="K1244" s="300"/>
      <c r="L1244" s="300"/>
      <c r="M1244" s="302"/>
      <c r="N1244" s="291"/>
      <c r="O1244" s="293"/>
      <c r="P1244" s="283"/>
    </row>
    <row r="1245" spans="2:16" ht="19.5" thickBot="1" x14ac:dyDescent="0.35">
      <c r="B1245" s="280"/>
      <c r="C1245" s="300"/>
      <c r="D1245" s="300"/>
      <c r="E1245" s="313"/>
      <c r="F1245" s="300"/>
      <c r="G1245" s="306"/>
      <c r="H1245" s="300"/>
      <c r="I1245" s="301"/>
      <c r="J1245" s="301"/>
      <c r="K1245" s="300"/>
      <c r="L1245" s="300"/>
      <c r="M1245" s="302"/>
      <c r="N1245" s="291"/>
      <c r="O1245" s="293"/>
      <c r="P1245" s="283"/>
    </row>
    <row r="1246" spans="2:16" s="187" customFormat="1" ht="19.5" thickBot="1" x14ac:dyDescent="0.25">
      <c r="B1246" s="295" t="s">
        <v>2176</v>
      </c>
      <c r="C1246" s="191" t="s">
        <v>493</v>
      </c>
      <c r="D1246" s="191"/>
      <c r="E1246" s="192"/>
      <c r="F1246" s="192"/>
      <c r="G1246" s="192"/>
      <c r="H1246" s="193"/>
      <c r="I1246" s="192"/>
      <c r="J1246" s="192"/>
      <c r="K1246" s="194"/>
      <c r="L1246" s="194"/>
      <c r="M1246" s="195"/>
      <c r="N1246" s="196"/>
      <c r="O1246" s="196">
        <f>M1249</f>
        <v>4</v>
      </c>
      <c r="P1246" s="296" t="s">
        <v>1783</v>
      </c>
    </row>
    <row r="1247" spans="2:16" s="187" customFormat="1" x14ac:dyDescent="0.2">
      <c r="B1247" s="288"/>
      <c r="C1247" s="289"/>
      <c r="D1247" s="289"/>
      <c r="E1247" s="289"/>
      <c r="F1247" s="289"/>
      <c r="G1247" s="289"/>
      <c r="H1247" s="290"/>
      <c r="I1247" s="289"/>
      <c r="J1247" s="289"/>
      <c r="K1247" s="291"/>
      <c r="L1247" s="291"/>
      <c r="M1247" s="292"/>
      <c r="N1247" s="293"/>
      <c r="O1247" s="293"/>
      <c r="P1247" s="294"/>
    </row>
    <row r="1248" spans="2:16" x14ac:dyDescent="0.3">
      <c r="B1248" s="280"/>
      <c r="C1248" s="297" t="s">
        <v>1716</v>
      </c>
      <c r="D1248" s="297"/>
      <c r="E1248" s="297" t="s">
        <v>2</v>
      </c>
      <c r="F1248" s="297"/>
      <c r="G1248" s="297"/>
      <c r="H1248" s="309"/>
      <c r="I1248" s="297"/>
      <c r="J1248" s="318" t="s">
        <v>2064</v>
      </c>
      <c r="K1248" s="297"/>
      <c r="L1248" s="297"/>
      <c r="M1248" s="298" t="s">
        <v>3</v>
      </c>
      <c r="N1248" s="299" t="s">
        <v>1717</v>
      </c>
      <c r="O1248" s="293"/>
      <c r="P1248" s="283"/>
    </row>
    <row r="1249" spans="2:16" x14ac:dyDescent="0.3">
      <c r="B1249" s="280"/>
      <c r="C1249" s="300" t="s">
        <v>1718</v>
      </c>
      <c r="D1249" s="300"/>
      <c r="E1249" s="300" t="s">
        <v>2147</v>
      </c>
      <c r="F1249" s="302"/>
      <c r="G1249" s="302"/>
      <c r="H1249" s="300"/>
      <c r="I1249" s="301"/>
      <c r="J1249" s="301">
        <v>4</v>
      </c>
      <c r="K1249" s="300"/>
      <c r="L1249" s="300" t="s">
        <v>1720</v>
      </c>
      <c r="M1249" s="302">
        <f>J1251</f>
        <v>4</v>
      </c>
      <c r="N1249" s="291" t="str">
        <f>P1246</f>
        <v>und</v>
      </c>
      <c r="O1249" s="293"/>
      <c r="P1249" s="283"/>
    </row>
    <row r="1250" spans="2:16" x14ac:dyDescent="0.3">
      <c r="B1250" s="280"/>
      <c r="C1250" s="300" t="s">
        <v>2112</v>
      </c>
      <c r="D1250" s="300"/>
      <c r="E1250" s="300"/>
      <c r="F1250" s="302"/>
      <c r="G1250" s="302"/>
      <c r="H1250" s="300"/>
      <c r="I1250" s="301"/>
      <c r="J1250" s="301"/>
      <c r="K1250" s="300"/>
      <c r="L1250" s="300"/>
      <c r="M1250" s="302"/>
      <c r="N1250" s="291"/>
      <c r="O1250" s="293"/>
      <c r="P1250" s="283"/>
    </row>
    <row r="1251" spans="2:16" x14ac:dyDescent="0.3">
      <c r="B1251" s="280"/>
      <c r="C1251" s="326" t="s">
        <v>2135</v>
      </c>
      <c r="D1251" s="300"/>
      <c r="E1251" s="300"/>
      <c r="F1251" s="302"/>
      <c r="G1251" s="302"/>
      <c r="H1251" s="300"/>
      <c r="I1251" s="324" t="s">
        <v>2072</v>
      </c>
      <c r="J1251" s="318">
        <f>SUM(J1249:J1250)</f>
        <v>4</v>
      </c>
      <c r="K1251" s="300"/>
      <c r="L1251" s="300"/>
      <c r="M1251" s="302"/>
      <c r="N1251" s="291"/>
      <c r="O1251" s="293"/>
      <c r="P1251" s="283"/>
    </row>
    <row r="1252" spans="2:16" ht="19.5" thickBot="1" x14ac:dyDescent="0.35">
      <c r="B1252" s="280"/>
      <c r="C1252" s="300"/>
      <c r="D1252" s="300"/>
      <c r="E1252" s="313"/>
      <c r="F1252" s="300"/>
      <c r="G1252" s="306"/>
      <c r="H1252" s="300"/>
      <c r="I1252" s="301"/>
      <c r="J1252" s="301"/>
      <c r="K1252" s="300"/>
      <c r="L1252" s="300"/>
      <c r="M1252" s="302"/>
      <c r="N1252" s="291"/>
      <c r="O1252" s="293"/>
      <c r="P1252" s="283"/>
    </row>
    <row r="1253" spans="2:16" s="187" customFormat="1" ht="19.5" thickBot="1" x14ac:dyDescent="0.25">
      <c r="B1253" s="295" t="s">
        <v>2177</v>
      </c>
      <c r="C1253" s="191" t="s">
        <v>496</v>
      </c>
      <c r="D1253" s="191"/>
      <c r="E1253" s="192"/>
      <c r="F1253" s="192"/>
      <c r="G1253" s="192"/>
      <c r="H1253" s="193"/>
      <c r="I1253" s="192"/>
      <c r="J1253" s="192"/>
      <c r="K1253" s="194"/>
      <c r="L1253" s="194"/>
      <c r="M1253" s="195"/>
      <c r="N1253" s="196"/>
      <c r="O1253" s="196">
        <f>M1256</f>
        <v>4</v>
      </c>
      <c r="P1253" s="296" t="s">
        <v>1783</v>
      </c>
    </row>
    <row r="1254" spans="2:16" s="187" customFormat="1" x14ac:dyDescent="0.2">
      <c r="B1254" s="288"/>
      <c r="C1254" s="289"/>
      <c r="D1254" s="289"/>
      <c r="E1254" s="289"/>
      <c r="F1254" s="289"/>
      <c r="G1254" s="289"/>
      <c r="H1254" s="290"/>
      <c r="I1254" s="289"/>
      <c r="J1254" s="289"/>
      <c r="K1254" s="291"/>
      <c r="L1254" s="291"/>
      <c r="M1254" s="292"/>
      <c r="N1254" s="293"/>
      <c r="O1254" s="293"/>
      <c r="P1254" s="294"/>
    </row>
    <row r="1255" spans="2:16" x14ac:dyDescent="0.3">
      <c r="B1255" s="280"/>
      <c r="C1255" s="297" t="s">
        <v>1716</v>
      </c>
      <c r="D1255" s="297"/>
      <c r="E1255" s="297" t="s">
        <v>2</v>
      </c>
      <c r="F1255" s="297"/>
      <c r="G1255" s="297"/>
      <c r="H1255" s="309"/>
      <c r="I1255" s="297"/>
      <c r="J1255" s="318" t="s">
        <v>2064</v>
      </c>
      <c r="K1255" s="297"/>
      <c r="L1255" s="297"/>
      <c r="M1255" s="298" t="s">
        <v>3</v>
      </c>
      <c r="N1255" s="299" t="s">
        <v>1717</v>
      </c>
      <c r="O1255" s="293"/>
      <c r="P1255" s="283"/>
    </row>
    <row r="1256" spans="2:16" x14ac:dyDescent="0.3">
      <c r="B1256" s="280"/>
      <c r="C1256" s="300" t="s">
        <v>1718</v>
      </c>
      <c r="D1256" s="300"/>
      <c r="E1256" s="300" t="s">
        <v>2147</v>
      </c>
      <c r="F1256" s="302"/>
      <c r="G1256" s="302"/>
      <c r="H1256" s="300"/>
      <c r="I1256" s="301"/>
      <c r="J1256" s="301">
        <v>4</v>
      </c>
      <c r="K1256" s="300"/>
      <c r="L1256" s="300" t="s">
        <v>1720</v>
      </c>
      <c r="M1256" s="302">
        <f>J1258</f>
        <v>4</v>
      </c>
      <c r="N1256" s="291" t="str">
        <f>P1253</f>
        <v>und</v>
      </c>
      <c r="O1256" s="293"/>
      <c r="P1256" s="283"/>
    </row>
    <row r="1257" spans="2:16" x14ac:dyDescent="0.3">
      <c r="B1257" s="280"/>
      <c r="C1257" s="300" t="s">
        <v>2112</v>
      </c>
      <c r="D1257" s="300"/>
      <c r="E1257" s="300"/>
      <c r="F1257" s="302"/>
      <c r="G1257" s="302"/>
      <c r="H1257" s="300"/>
      <c r="I1257" s="301"/>
      <c r="J1257" s="301"/>
      <c r="K1257" s="300"/>
      <c r="L1257" s="300"/>
      <c r="M1257" s="302"/>
      <c r="N1257" s="291"/>
      <c r="O1257" s="293"/>
      <c r="P1257" s="283"/>
    </row>
    <row r="1258" spans="2:16" x14ac:dyDescent="0.3">
      <c r="B1258" s="280"/>
      <c r="C1258" s="326" t="s">
        <v>2135</v>
      </c>
      <c r="D1258" s="300"/>
      <c r="E1258" s="300"/>
      <c r="F1258" s="302"/>
      <c r="G1258" s="302"/>
      <c r="H1258" s="300"/>
      <c r="I1258" s="324" t="s">
        <v>2072</v>
      </c>
      <c r="J1258" s="318">
        <f>SUM(J1256:J1257)</f>
        <v>4</v>
      </c>
      <c r="K1258" s="300"/>
      <c r="L1258" s="300"/>
      <c r="M1258" s="302"/>
      <c r="N1258" s="291"/>
      <c r="O1258" s="293"/>
      <c r="P1258" s="283"/>
    </row>
    <row r="1259" spans="2:16" ht="19.5" thickBot="1" x14ac:dyDescent="0.35">
      <c r="B1259" s="280"/>
      <c r="C1259" s="300"/>
      <c r="D1259" s="300"/>
      <c r="E1259" s="313"/>
      <c r="F1259" s="300"/>
      <c r="G1259" s="306"/>
      <c r="H1259" s="300"/>
      <c r="I1259" s="301"/>
      <c r="J1259" s="301"/>
      <c r="K1259" s="300"/>
      <c r="L1259" s="300"/>
      <c r="M1259" s="302"/>
      <c r="N1259" s="291"/>
      <c r="O1259" s="293"/>
      <c r="P1259" s="283"/>
    </row>
    <row r="1260" spans="2:16" s="187" customFormat="1" ht="19.5" thickBot="1" x14ac:dyDescent="0.25">
      <c r="B1260" s="295" t="s">
        <v>2178</v>
      </c>
      <c r="C1260" s="191" t="s">
        <v>499</v>
      </c>
      <c r="D1260" s="191"/>
      <c r="E1260" s="192"/>
      <c r="F1260" s="192"/>
      <c r="G1260" s="192"/>
      <c r="H1260" s="193"/>
      <c r="I1260" s="192"/>
      <c r="J1260" s="192"/>
      <c r="K1260" s="194"/>
      <c r="L1260" s="194"/>
      <c r="M1260" s="195"/>
      <c r="N1260" s="196"/>
      <c r="O1260" s="196">
        <f>M1263</f>
        <v>2</v>
      </c>
      <c r="P1260" s="296" t="s">
        <v>1783</v>
      </c>
    </row>
    <row r="1261" spans="2:16" s="187" customFormat="1" x14ac:dyDescent="0.2">
      <c r="B1261" s="288"/>
      <c r="C1261" s="289"/>
      <c r="D1261" s="289"/>
      <c r="E1261" s="289"/>
      <c r="F1261" s="289"/>
      <c r="G1261" s="289"/>
      <c r="H1261" s="290"/>
      <c r="I1261" s="289"/>
      <c r="J1261" s="289"/>
      <c r="K1261" s="291"/>
      <c r="L1261" s="291"/>
      <c r="M1261" s="292"/>
      <c r="N1261" s="293"/>
      <c r="O1261" s="293"/>
      <c r="P1261" s="294"/>
    </row>
    <row r="1262" spans="2:16" x14ac:dyDescent="0.3">
      <c r="B1262" s="280"/>
      <c r="C1262" s="297" t="s">
        <v>1716</v>
      </c>
      <c r="D1262" s="297"/>
      <c r="E1262" s="297" t="s">
        <v>2</v>
      </c>
      <c r="F1262" s="297"/>
      <c r="G1262" s="297"/>
      <c r="H1262" s="309"/>
      <c r="I1262" s="297"/>
      <c r="J1262" s="318" t="s">
        <v>2064</v>
      </c>
      <c r="K1262" s="297"/>
      <c r="L1262" s="297"/>
      <c r="M1262" s="298" t="s">
        <v>3</v>
      </c>
      <c r="N1262" s="299" t="s">
        <v>1717</v>
      </c>
      <c r="O1262" s="293"/>
      <c r="P1262" s="283"/>
    </row>
    <row r="1263" spans="2:16" x14ac:dyDescent="0.3">
      <c r="B1263" s="280"/>
      <c r="C1263" s="300" t="s">
        <v>1718</v>
      </c>
      <c r="D1263" s="300"/>
      <c r="E1263" s="300" t="s">
        <v>2147</v>
      </c>
      <c r="F1263" s="302"/>
      <c r="G1263" s="302"/>
      <c r="H1263" s="300"/>
      <c r="I1263" s="301"/>
      <c r="J1263" s="301">
        <v>2</v>
      </c>
      <c r="K1263" s="300"/>
      <c r="L1263" s="300" t="s">
        <v>1720</v>
      </c>
      <c r="M1263" s="302">
        <f>J1265</f>
        <v>2</v>
      </c>
      <c r="N1263" s="291" t="str">
        <f>P1260</f>
        <v>und</v>
      </c>
      <c r="O1263" s="293"/>
      <c r="P1263" s="283"/>
    </row>
    <row r="1264" spans="2:16" x14ac:dyDescent="0.3">
      <c r="B1264" s="280"/>
      <c r="C1264" s="300" t="s">
        <v>2112</v>
      </c>
      <c r="D1264" s="300"/>
      <c r="E1264" s="300"/>
      <c r="F1264" s="302"/>
      <c r="G1264" s="302"/>
      <c r="H1264" s="300"/>
      <c r="I1264" s="301"/>
      <c r="J1264" s="301"/>
      <c r="K1264" s="300"/>
      <c r="L1264" s="300"/>
      <c r="M1264" s="302"/>
      <c r="N1264" s="291"/>
      <c r="O1264" s="293"/>
      <c r="P1264" s="283"/>
    </row>
    <row r="1265" spans="2:16" x14ac:dyDescent="0.3">
      <c r="B1265" s="280"/>
      <c r="C1265" s="326" t="s">
        <v>2135</v>
      </c>
      <c r="D1265" s="300"/>
      <c r="E1265" s="300"/>
      <c r="F1265" s="302"/>
      <c r="G1265" s="302"/>
      <c r="H1265" s="300"/>
      <c r="I1265" s="324" t="s">
        <v>2072</v>
      </c>
      <c r="J1265" s="318">
        <f>SUM(J1263:J1264)</f>
        <v>2</v>
      </c>
      <c r="K1265" s="300"/>
      <c r="L1265" s="300"/>
      <c r="M1265" s="302"/>
      <c r="N1265" s="291"/>
      <c r="O1265" s="293"/>
      <c r="P1265" s="283"/>
    </row>
    <row r="1266" spans="2:16" ht="19.5" thickBot="1" x14ac:dyDescent="0.35">
      <c r="B1266" s="280"/>
      <c r="C1266" s="300"/>
      <c r="D1266" s="300"/>
      <c r="E1266" s="313"/>
      <c r="F1266" s="300"/>
      <c r="G1266" s="306"/>
      <c r="H1266" s="300"/>
      <c r="I1266" s="301"/>
      <c r="J1266" s="301"/>
      <c r="K1266" s="300"/>
      <c r="L1266" s="300"/>
      <c r="M1266" s="302"/>
      <c r="N1266" s="291"/>
      <c r="O1266" s="293"/>
      <c r="P1266" s="283"/>
    </row>
    <row r="1267" spans="2:16" s="187" customFormat="1" ht="19.5" thickBot="1" x14ac:dyDescent="0.25">
      <c r="B1267" s="286" t="s">
        <v>2179</v>
      </c>
      <c r="C1267" s="188" t="s">
        <v>501</v>
      </c>
      <c r="D1267" s="188"/>
      <c r="E1267" s="189"/>
      <c r="F1267" s="189"/>
      <c r="G1267" s="189"/>
      <c r="H1267" s="189"/>
      <c r="I1267" s="189"/>
      <c r="J1267" s="189"/>
      <c r="K1267" s="189"/>
      <c r="L1267" s="189"/>
      <c r="M1267" s="190"/>
      <c r="N1267" s="189"/>
      <c r="O1267" s="189"/>
      <c r="P1267" s="287"/>
    </row>
    <row r="1268" spans="2:16" s="187" customFormat="1" ht="19.5" thickBot="1" x14ac:dyDescent="0.25">
      <c r="B1268" s="288"/>
      <c r="C1268" s="289"/>
      <c r="D1268" s="289"/>
      <c r="E1268" s="289"/>
      <c r="F1268" s="289"/>
      <c r="G1268" s="289"/>
      <c r="H1268" s="290"/>
      <c r="I1268" s="289"/>
      <c r="J1268" s="289"/>
      <c r="K1268" s="291"/>
      <c r="L1268" s="291"/>
      <c r="M1268" s="292"/>
      <c r="N1268" s="293"/>
      <c r="O1268" s="293"/>
      <c r="P1268" s="294"/>
    </row>
    <row r="1269" spans="2:16" s="187" customFormat="1" ht="19.5" thickBot="1" x14ac:dyDescent="0.25">
      <c r="B1269" s="295" t="s">
        <v>2180</v>
      </c>
      <c r="C1269" s="191" t="s">
        <v>504</v>
      </c>
      <c r="D1269" s="191"/>
      <c r="E1269" s="192"/>
      <c r="F1269" s="192"/>
      <c r="G1269" s="192"/>
      <c r="H1269" s="193"/>
      <c r="I1269" s="192"/>
      <c r="J1269" s="192"/>
      <c r="K1269" s="194"/>
      <c r="L1269" s="194"/>
      <c r="M1269" s="195"/>
      <c r="N1269" s="196"/>
      <c r="O1269" s="196">
        <f>M1272</f>
        <v>4</v>
      </c>
      <c r="P1269" s="296" t="s">
        <v>1783</v>
      </c>
    </row>
    <row r="1270" spans="2:16" s="187" customFormat="1" x14ac:dyDescent="0.2">
      <c r="B1270" s="288"/>
      <c r="C1270" s="289"/>
      <c r="D1270" s="289"/>
      <c r="E1270" s="289"/>
      <c r="F1270" s="289"/>
      <c r="G1270" s="289"/>
      <c r="H1270" s="290"/>
      <c r="I1270" s="289"/>
      <c r="J1270" s="289"/>
      <c r="K1270" s="291"/>
      <c r="L1270" s="291"/>
      <c r="M1270" s="292"/>
      <c r="N1270" s="293"/>
      <c r="O1270" s="293"/>
      <c r="P1270" s="294"/>
    </row>
    <row r="1271" spans="2:16" x14ac:dyDescent="0.3">
      <c r="B1271" s="280"/>
      <c r="C1271" s="297" t="s">
        <v>1716</v>
      </c>
      <c r="D1271" s="297"/>
      <c r="E1271" s="297" t="s">
        <v>2</v>
      </c>
      <c r="F1271" s="297"/>
      <c r="G1271" s="297"/>
      <c r="H1271" s="309"/>
      <c r="I1271" s="297"/>
      <c r="J1271" s="318" t="s">
        <v>2064</v>
      </c>
      <c r="K1271" s="297"/>
      <c r="L1271" s="297"/>
      <c r="M1271" s="298" t="s">
        <v>3</v>
      </c>
      <c r="N1271" s="299" t="s">
        <v>1717</v>
      </c>
      <c r="O1271" s="293"/>
      <c r="P1271" s="283"/>
    </row>
    <row r="1272" spans="2:16" x14ac:dyDescent="0.3">
      <c r="B1272" s="280"/>
      <c r="C1272" s="300" t="s">
        <v>1718</v>
      </c>
      <c r="D1272" s="300"/>
      <c r="E1272" s="300" t="s">
        <v>2147</v>
      </c>
      <c r="F1272" s="302"/>
      <c r="G1272" s="302"/>
      <c r="H1272" s="300"/>
      <c r="I1272" s="301"/>
      <c r="J1272" s="301">
        <v>4</v>
      </c>
      <c r="K1272" s="300"/>
      <c r="L1272" s="300" t="s">
        <v>1720</v>
      </c>
      <c r="M1272" s="302">
        <f>J1274</f>
        <v>4</v>
      </c>
      <c r="N1272" s="291" t="str">
        <f>P1269</f>
        <v>und</v>
      </c>
      <c r="O1272" s="293"/>
      <c r="P1272" s="283"/>
    </row>
    <row r="1273" spans="2:16" x14ac:dyDescent="0.3">
      <c r="B1273" s="280"/>
      <c r="C1273" s="300" t="s">
        <v>2112</v>
      </c>
      <c r="D1273" s="300"/>
      <c r="E1273" s="300"/>
      <c r="F1273" s="302"/>
      <c r="G1273" s="302"/>
      <c r="H1273" s="300"/>
      <c r="I1273" s="301"/>
      <c r="J1273" s="301"/>
      <c r="K1273" s="300"/>
      <c r="L1273" s="300"/>
      <c r="M1273" s="302"/>
      <c r="N1273" s="291"/>
      <c r="O1273" s="293"/>
      <c r="P1273" s="283"/>
    </row>
    <row r="1274" spans="2:16" x14ac:dyDescent="0.3">
      <c r="B1274" s="280"/>
      <c r="C1274" s="326" t="s">
        <v>2135</v>
      </c>
      <c r="D1274" s="300"/>
      <c r="E1274" s="300"/>
      <c r="F1274" s="302"/>
      <c r="G1274" s="302"/>
      <c r="H1274" s="300"/>
      <c r="I1274" s="324" t="s">
        <v>2072</v>
      </c>
      <c r="J1274" s="318">
        <f>SUM(J1272:J1273)</f>
        <v>4</v>
      </c>
      <c r="K1274" s="300"/>
      <c r="L1274" s="300"/>
      <c r="M1274" s="302"/>
      <c r="N1274" s="291"/>
      <c r="O1274" s="293"/>
      <c r="P1274" s="283"/>
    </row>
    <row r="1275" spans="2:16" ht="19.5" thickBot="1" x14ac:dyDescent="0.35">
      <c r="B1275" s="280"/>
      <c r="C1275" s="300"/>
      <c r="D1275" s="300"/>
      <c r="E1275" s="313"/>
      <c r="F1275" s="300"/>
      <c r="G1275" s="306"/>
      <c r="H1275" s="300"/>
      <c r="I1275" s="301"/>
      <c r="J1275" s="301"/>
      <c r="K1275" s="300"/>
      <c r="L1275" s="300"/>
      <c r="M1275" s="302"/>
      <c r="N1275" s="291"/>
      <c r="O1275" s="293"/>
      <c r="P1275" s="283"/>
    </row>
    <row r="1276" spans="2:16" s="187" customFormat="1" ht="19.5" thickBot="1" x14ac:dyDescent="0.25">
      <c r="B1276" s="295" t="s">
        <v>2181</v>
      </c>
      <c r="C1276" s="191" t="s">
        <v>507</v>
      </c>
      <c r="D1276" s="191"/>
      <c r="E1276" s="192"/>
      <c r="F1276" s="192"/>
      <c r="G1276" s="192"/>
      <c r="H1276" s="193"/>
      <c r="I1276" s="192"/>
      <c r="J1276" s="192"/>
      <c r="K1276" s="194"/>
      <c r="L1276" s="194"/>
      <c r="M1276" s="195"/>
      <c r="N1276" s="196"/>
      <c r="O1276" s="196">
        <f>M1279</f>
        <v>2</v>
      </c>
      <c r="P1276" s="296" t="s">
        <v>1783</v>
      </c>
    </row>
    <row r="1277" spans="2:16" s="187" customFormat="1" x14ac:dyDescent="0.2">
      <c r="B1277" s="288"/>
      <c r="C1277" s="289"/>
      <c r="D1277" s="289"/>
      <c r="E1277" s="289"/>
      <c r="F1277" s="289"/>
      <c r="G1277" s="289"/>
      <c r="H1277" s="290"/>
      <c r="I1277" s="289"/>
      <c r="J1277" s="289"/>
      <c r="K1277" s="291"/>
      <c r="L1277" s="291"/>
      <c r="M1277" s="292"/>
      <c r="N1277" s="293"/>
      <c r="O1277" s="293"/>
      <c r="P1277" s="294"/>
    </row>
    <row r="1278" spans="2:16" x14ac:dyDescent="0.3">
      <c r="B1278" s="280"/>
      <c r="C1278" s="297" t="s">
        <v>1716</v>
      </c>
      <c r="D1278" s="297"/>
      <c r="E1278" s="297" t="s">
        <v>2</v>
      </c>
      <c r="F1278" s="297"/>
      <c r="G1278" s="297"/>
      <c r="H1278" s="309"/>
      <c r="I1278" s="297"/>
      <c r="J1278" s="318" t="s">
        <v>2064</v>
      </c>
      <c r="K1278" s="297"/>
      <c r="L1278" s="297"/>
      <c r="M1278" s="298" t="s">
        <v>3</v>
      </c>
      <c r="N1278" s="299" t="s">
        <v>1717</v>
      </c>
      <c r="O1278" s="293"/>
      <c r="P1278" s="283"/>
    </row>
    <row r="1279" spans="2:16" x14ac:dyDescent="0.3">
      <c r="B1279" s="280"/>
      <c r="C1279" s="300" t="s">
        <v>1718</v>
      </c>
      <c r="D1279" s="300"/>
      <c r="E1279" s="300" t="s">
        <v>2147</v>
      </c>
      <c r="F1279" s="302"/>
      <c r="G1279" s="302"/>
      <c r="H1279" s="300"/>
      <c r="I1279" s="301"/>
      <c r="J1279" s="301">
        <v>2</v>
      </c>
      <c r="K1279" s="300"/>
      <c r="L1279" s="300" t="s">
        <v>1720</v>
      </c>
      <c r="M1279" s="302">
        <f>J1281</f>
        <v>2</v>
      </c>
      <c r="N1279" s="291" t="str">
        <f>P1276</f>
        <v>und</v>
      </c>
      <c r="O1279" s="293"/>
      <c r="P1279" s="283"/>
    </row>
    <row r="1280" spans="2:16" x14ac:dyDescent="0.3">
      <c r="B1280" s="280"/>
      <c r="C1280" s="300" t="s">
        <v>2112</v>
      </c>
      <c r="D1280" s="300"/>
      <c r="E1280" s="300"/>
      <c r="F1280" s="302"/>
      <c r="G1280" s="302"/>
      <c r="H1280" s="300"/>
      <c r="I1280" s="301"/>
      <c r="J1280" s="301"/>
      <c r="K1280" s="300"/>
      <c r="L1280" s="300"/>
      <c r="M1280" s="302"/>
      <c r="N1280" s="291"/>
      <c r="O1280" s="293"/>
      <c r="P1280" s="283"/>
    </row>
    <row r="1281" spans="2:16" x14ac:dyDescent="0.3">
      <c r="B1281" s="280"/>
      <c r="C1281" s="326" t="s">
        <v>2135</v>
      </c>
      <c r="D1281" s="300"/>
      <c r="E1281" s="300"/>
      <c r="F1281" s="302"/>
      <c r="G1281" s="302"/>
      <c r="H1281" s="300"/>
      <c r="I1281" s="324" t="s">
        <v>2072</v>
      </c>
      <c r="J1281" s="318">
        <f>SUM(J1279:J1280)</f>
        <v>2</v>
      </c>
      <c r="K1281" s="300"/>
      <c r="L1281" s="300"/>
      <c r="M1281" s="302"/>
      <c r="N1281" s="291"/>
      <c r="O1281" s="293"/>
      <c r="P1281" s="283"/>
    </row>
    <row r="1282" spans="2:16" ht="19.5" thickBot="1" x14ac:dyDescent="0.35">
      <c r="B1282" s="280"/>
      <c r="C1282" s="300"/>
      <c r="D1282" s="300"/>
      <c r="E1282" s="313"/>
      <c r="F1282" s="300"/>
      <c r="G1282" s="306"/>
      <c r="H1282" s="300"/>
      <c r="I1282" s="301"/>
      <c r="J1282" s="301"/>
      <c r="K1282" s="300"/>
      <c r="L1282" s="300"/>
      <c r="M1282" s="302"/>
      <c r="N1282" s="291"/>
      <c r="O1282" s="293"/>
      <c r="P1282" s="283"/>
    </row>
    <row r="1283" spans="2:16" s="187" customFormat="1" ht="19.5" thickBot="1" x14ac:dyDescent="0.25">
      <c r="B1283" s="295" t="s">
        <v>2182</v>
      </c>
      <c r="C1283" s="191" t="s">
        <v>510</v>
      </c>
      <c r="D1283" s="191"/>
      <c r="E1283" s="192"/>
      <c r="F1283" s="192"/>
      <c r="G1283" s="192"/>
      <c r="H1283" s="193"/>
      <c r="I1283" s="192"/>
      <c r="J1283" s="192"/>
      <c r="K1283" s="194"/>
      <c r="L1283" s="194"/>
      <c r="M1283" s="195"/>
      <c r="N1283" s="196"/>
      <c r="O1283" s="196">
        <f>M1286</f>
        <v>9</v>
      </c>
      <c r="P1283" s="296" t="s">
        <v>1783</v>
      </c>
    </row>
    <row r="1284" spans="2:16" s="187" customFormat="1" x14ac:dyDescent="0.2">
      <c r="B1284" s="288"/>
      <c r="C1284" s="289"/>
      <c r="D1284" s="289"/>
      <c r="E1284" s="289"/>
      <c r="F1284" s="289"/>
      <c r="G1284" s="289"/>
      <c r="H1284" s="290"/>
      <c r="I1284" s="289"/>
      <c r="J1284" s="289"/>
      <c r="K1284" s="291"/>
      <c r="L1284" s="291"/>
      <c r="M1284" s="292"/>
      <c r="N1284" s="293"/>
      <c r="O1284" s="293"/>
      <c r="P1284" s="294"/>
    </row>
    <row r="1285" spans="2:16" x14ac:dyDescent="0.3">
      <c r="B1285" s="280"/>
      <c r="C1285" s="297" t="s">
        <v>1716</v>
      </c>
      <c r="D1285" s="297"/>
      <c r="E1285" s="297" t="s">
        <v>2</v>
      </c>
      <c r="F1285" s="297"/>
      <c r="G1285" s="297"/>
      <c r="H1285" s="309"/>
      <c r="I1285" s="297"/>
      <c r="J1285" s="318" t="s">
        <v>2064</v>
      </c>
      <c r="K1285" s="297"/>
      <c r="L1285" s="297"/>
      <c r="M1285" s="298" t="s">
        <v>3</v>
      </c>
      <c r="N1285" s="299" t="s">
        <v>1717</v>
      </c>
      <c r="O1285" s="293"/>
      <c r="P1285" s="283"/>
    </row>
    <row r="1286" spans="2:16" x14ac:dyDescent="0.3">
      <c r="B1286" s="280"/>
      <c r="C1286" s="300" t="s">
        <v>1718</v>
      </c>
      <c r="D1286" s="300"/>
      <c r="E1286" s="300" t="s">
        <v>2147</v>
      </c>
      <c r="F1286" s="302"/>
      <c r="G1286" s="302"/>
      <c r="H1286" s="300"/>
      <c r="I1286" s="301"/>
      <c r="J1286" s="301">
        <v>9</v>
      </c>
      <c r="K1286" s="300"/>
      <c r="L1286" s="300" t="s">
        <v>1720</v>
      </c>
      <c r="M1286" s="302">
        <f>J1288</f>
        <v>9</v>
      </c>
      <c r="N1286" s="291" t="str">
        <f>P1283</f>
        <v>und</v>
      </c>
      <c r="O1286" s="293"/>
      <c r="P1286" s="283"/>
    </row>
    <row r="1287" spans="2:16" x14ac:dyDescent="0.3">
      <c r="B1287" s="280"/>
      <c r="C1287" s="300" t="s">
        <v>2112</v>
      </c>
      <c r="D1287" s="300"/>
      <c r="E1287" s="300"/>
      <c r="F1287" s="302"/>
      <c r="G1287" s="302"/>
      <c r="H1287" s="300"/>
      <c r="I1287" s="301"/>
      <c r="J1287" s="301"/>
      <c r="K1287" s="300"/>
      <c r="L1287" s="300"/>
      <c r="M1287" s="302"/>
      <c r="N1287" s="291"/>
      <c r="O1287" s="293"/>
      <c r="P1287" s="283"/>
    </row>
    <row r="1288" spans="2:16" x14ac:dyDescent="0.3">
      <c r="B1288" s="280"/>
      <c r="C1288" s="326" t="s">
        <v>2135</v>
      </c>
      <c r="D1288" s="300"/>
      <c r="E1288" s="300"/>
      <c r="F1288" s="302"/>
      <c r="G1288" s="302"/>
      <c r="H1288" s="300"/>
      <c r="I1288" s="324" t="s">
        <v>2072</v>
      </c>
      <c r="J1288" s="318">
        <f>SUM(J1286:J1287)</f>
        <v>9</v>
      </c>
      <c r="K1288" s="300"/>
      <c r="L1288" s="300"/>
      <c r="M1288" s="302"/>
      <c r="N1288" s="291"/>
      <c r="O1288" s="293"/>
      <c r="P1288" s="283"/>
    </row>
    <row r="1289" spans="2:16" ht="19.5" thickBot="1" x14ac:dyDescent="0.35">
      <c r="B1289" s="280"/>
      <c r="C1289" s="300"/>
      <c r="D1289" s="300"/>
      <c r="E1289" s="313"/>
      <c r="F1289" s="300"/>
      <c r="G1289" s="306"/>
      <c r="H1289" s="300"/>
      <c r="I1289" s="301"/>
      <c r="J1289" s="301"/>
      <c r="K1289" s="300"/>
      <c r="L1289" s="300"/>
      <c r="M1289" s="302"/>
      <c r="N1289" s="291"/>
      <c r="O1289" s="293"/>
      <c r="P1289" s="283"/>
    </row>
    <row r="1290" spans="2:16" s="187" customFormat="1" ht="19.5" thickBot="1" x14ac:dyDescent="0.25">
      <c r="B1290" s="295" t="s">
        <v>2183</v>
      </c>
      <c r="C1290" s="191" t="s">
        <v>513</v>
      </c>
      <c r="D1290" s="191"/>
      <c r="E1290" s="192"/>
      <c r="F1290" s="192"/>
      <c r="G1290" s="192"/>
      <c r="H1290" s="193"/>
      <c r="I1290" s="192"/>
      <c r="J1290" s="192"/>
      <c r="K1290" s="194"/>
      <c r="L1290" s="194"/>
      <c r="M1290" s="195"/>
      <c r="N1290" s="196"/>
      <c r="O1290" s="196">
        <f>M1293</f>
        <v>4</v>
      </c>
      <c r="P1290" s="296" t="s">
        <v>1783</v>
      </c>
    </row>
    <row r="1291" spans="2:16" s="187" customFormat="1" x14ac:dyDescent="0.2">
      <c r="B1291" s="288"/>
      <c r="C1291" s="289"/>
      <c r="D1291" s="289"/>
      <c r="E1291" s="289"/>
      <c r="F1291" s="289"/>
      <c r="G1291" s="289"/>
      <c r="H1291" s="290"/>
      <c r="I1291" s="289"/>
      <c r="J1291" s="289"/>
      <c r="K1291" s="291"/>
      <c r="L1291" s="291"/>
      <c r="M1291" s="292"/>
      <c r="N1291" s="293"/>
      <c r="O1291" s="293"/>
      <c r="P1291" s="294"/>
    </row>
    <row r="1292" spans="2:16" x14ac:dyDescent="0.3">
      <c r="B1292" s="280"/>
      <c r="C1292" s="297" t="s">
        <v>1716</v>
      </c>
      <c r="D1292" s="297"/>
      <c r="E1292" s="297" t="s">
        <v>2</v>
      </c>
      <c r="F1292" s="297"/>
      <c r="G1292" s="297"/>
      <c r="H1292" s="309"/>
      <c r="I1292" s="297"/>
      <c r="J1292" s="318" t="s">
        <v>2064</v>
      </c>
      <c r="K1292" s="297"/>
      <c r="L1292" s="297"/>
      <c r="M1292" s="298" t="s">
        <v>3</v>
      </c>
      <c r="N1292" s="299" t="s">
        <v>1717</v>
      </c>
      <c r="O1292" s="293"/>
      <c r="P1292" s="283"/>
    </row>
    <row r="1293" spans="2:16" x14ac:dyDescent="0.3">
      <c r="B1293" s="280"/>
      <c r="C1293" s="300" t="s">
        <v>1718</v>
      </c>
      <c r="D1293" s="300"/>
      <c r="E1293" s="300" t="s">
        <v>2147</v>
      </c>
      <c r="F1293" s="302"/>
      <c r="G1293" s="302"/>
      <c r="H1293" s="300"/>
      <c r="I1293" s="301"/>
      <c r="J1293" s="301">
        <v>4</v>
      </c>
      <c r="K1293" s="300"/>
      <c r="L1293" s="300" t="s">
        <v>1720</v>
      </c>
      <c r="M1293" s="302">
        <f>J1295</f>
        <v>4</v>
      </c>
      <c r="N1293" s="291" t="str">
        <f>P1290</f>
        <v>und</v>
      </c>
      <c r="O1293" s="293"/>
      <c r="P1293" s="283"/>
    </row>
    <row r="1294" spans="2:16" x14ac:dyDescent="0.3">
      <c r="B1294" s="280"/>
      <c r="C1294" s="300" t="s">
        <v>2112</v>
      </c>
      <c r="D1294" s="300"/>
      <c r="E1294" s="300"/>
      <c r="F1294" s="302"/>
      <c r="G1294" s="302"/>
      <c r="H1294" s="300"/>
      <c r="I1294" s="301"/>
      <c r="J1294" s="301"/>
      <c r="K1294" s="300"/>
      <c r="L1294" s="300"/>
      <c r="M1294" s="302"/>
      <c r="N1294" s="291"/>
      <c r="O1294" s="293"/>
      <c r="P1294" s="283"/>
    </row>
    <row r="1295" spans="2:16" x14ac:dyDescent="0.3">
      <c r="B1295" s="280"/>
      <c r="C1295" s="326" t="s">
        <v>2135</v>
      </c>
      <c r="D1295" s="300"/>
      <c r="E1295" s="300"/>
      <c r="F1295" s="302"/>
      <c r="G1295" s="302"/>
      <c r="H1295" s="300"/>
      <c r="I1295" s="324" t="s">
        <v>2072</v>
      </c>
      <c r="J1295" s="318">
        <f>SUM(J1293:J1294)</f>
        <v>4</v>
      </c>
      <c r="K1295" s="300"/>
      <c r="L1295" s="300"/>
      <c r="M1295" s="302"/>
      <c r="N1295" s="291"/>
      <c r="O1295" s="293"/>
      <c r="P1295" s="283"/>
    </row>
    <row r="1296" spans="2:16" ht="19.5" thickBot="1" x14ac:dyDescent="0.35">
      <c r="B1296" s="280"/>
      <c r="C1296" s="300"/>
      <c r="D1296" s="300"/>
      <c r="E1296" s="313"/>
      <c r="F1296" s="300"/>
      <c r="G1296" s="306"/>
      <c r="H1296" s="300"/>
      <c r="I1296" s="301"/>
      <c r="J1296" s="301"/>
      <c r="K1296" s="300"/>
      <c r="L1296" s="300"/>
      <c r="M1296" s="302"/>
      <c r="N1296" s="291"/>
      <c r="O1296" s="293"/>
      <c r="P1296" s="283"/>
    </row>
    <row r="1297" spans="2:16" s="187" customFormat="1" ht="19.5" thickBot="1" x14ac:dyDescent="0.25">
      <c r="B1297" s="286" t="s">
        <v>2184</v>
      </c>
      <c r="C1297" s="188" t="s">
        <v>515</v>
      </c>
      <c r="D1297" s="188"/>
      <c r="E1297" s="189"/>
      <c r="F1297" s="189"/>
      <c r="G1297" s="189"/>
      <c r="H1297" s="189"/>
      <c r="I1297" s="189"/>
      <c r="J1297" s="189"/>
      <c r="K1297" s="189"/>
      <c r="L1297" s="189"/>
      <c r="M1297" s="190"/>
      <c r="N1297" s="189"/>
      <c r="O1297" s="189"/>
      <c r="P1297" s="287"/>
    </row>
    <row r="1298" spans="2:16" s="187" customFormat="1" ht="19.5" thickBot="1" x14ac:dyDescent="0.25">
      <c r="B1298" s="288"/>
      <c r="C1298" s="289"/>
      <c r="D1298" s="289"/>
      <c r="E1298" s="289"/>
      <c r="F1298" s="289"/>
      <c r="G1298" s="289"/>
      <c r="H1298" s="290"/>
      <c r="I1298" s="289"/>
      <c r="J1298" s="289"/>
      <c r="K1298" s="291"/>
      <c r="L1298" s="291"/>
      <c r="M1298" s="292"/>
      <c r="N1298" s="293"/>
      <c r="O1298" s="293"/>
      <c r="P1298" s="294"/>
    </row>
    <row r="1299" spans="2:16" s="187" customFormat="1" ht="19.5" thickBot="1" x14ac:dyDescent="0.25">
      <c r="B1299" s="295" t="s">
        <v>2185</v>
      </c>
      <c r="C1299" s="191" t="s">
        <v>518</v>
      </c>
      <c r="D1299" s="191"/>
      <c r="E1299" s="192"/>
      <c r="F1299" s="192"/>
      <c r="G1299" s="192"/>
      <c r="H1299" s="193"/>
      <c r="I1299" s="192"/>
      <c r="J1299" s="192"/>
      <c r="K1299" s="194"/>
      <c r="L1299" s="194"/>
      <c r="M1299" s="195"/>
      <c r="N1299" s="196"/>
      <c r="O1299" s="196">
        <f>M1302</f>
        <v>4</v>
      </c>
      <c r="P1299" s="296" t="s">
        <v>1783</v>
      </c>
    </row>
    <row r="1300" spans="2:16" s="187" customFormat="1" x14ac:dyDescent="0.2">
      <c r="B1300" s="288"/>
      <c r="C1300" s="289"/>
      <c r="D1300" s="289"/>
      <c r="E1300" s="289"/>
      <c r="F1300" s="289"/>
      <c r="G1300" s="289"/>
      <c r="H1300" s="290"/>
      <c r="I1300" s="289"/>
      <c r="J1300" s="289"/>
      <c r="K1300" s="291"/>
      <c r="L1300" s="291"/>
      <c r="M1300" s="292"/>
      <c r="N1300" s="293"/>
      <c r="O1300" s="293"/>
      <c r="P1300" s="294"/>
    </row>
    <row r="1301" spans="2:16" x14ac:dyDescent="0.3">
      <c r="B1301" s="280"/>
      <c r="C1301" s="297" t="s">
        <v>1716</v>
      </c>
      <c r="D1301" s="297"/>
      <c r="E1301" s="297" t="s">
        <v>2</v>
      </c>
      <c r="F1301" s="297"/>
      <c r="G1301" s="297"/>
      <c r="H1301" s="309"/>
      <c r="I1301" s="297"/>
      <c r="J1301" s="318" t="s">
        <v>2064</v>
      </c>
      <c r="K1301" s="297"/>
      <c r="L1301" s="297"/>
      <c r="M1301" s="298" t="s">
        <v>3</v>
      </c>
      <c r="N1301" s="299" t="s">
        <v>1717</v>
      </c>
      <c r="O1301" s="293"/>
      <c r="P1301" s="283"/>
    </row>
    <row r="1302" spans="2:16" x14ac:dyDescent="0.3">
      <c r="B1302" s="280"/>
      <c r="C1302" s="300" t="s">
        <v>1718</v>
      </c>
      <c r="D1302" s="300"/>
      <c r="E1302" s="300" t="s">
        <v>2147</v>
      </c>
      <c r="F1302" s="302"/>
      <c r="G1302" s="302"/>
      <c r="H1302" s="300"/>
      <c r="I1302" s="301"/>
      <c r="J1302" s="301">
        <v>4</v>
      </c>
      <c r="K1302" s="300"/>
      <c r="L1302" s="300" t="s">
        <v>1720</v>
      </c>
      <c r="M1302" s="302">
        <f>J1304</f>
        <v>4</v>
      </c>
      <c r="N1302" s="291" t="str">
        <f>P1299</f>
        <v>und</v>
      </c>
      <c r="O1302" s="293"/>
      <c r="P1302" s="283"/>
    </row>
    <row r="1303" spans="2:16" x14ac:dyDescent="0.3">
      <c r="B1303" s="280"/>
      <c r="C1303" s="300" t="s">
        <v>2112</v>
      </c>
      <c r="D1303" s="300"/>
      <c r="E1303" s="300"/>
      <c r="F1303" s="302"/>
      <c r="G1303" s="302"/>
      <c r="H1303" s="300"/>
      <c r="I1303" s="301"/>
      <c r="J1303" s="301"/>
      <c r="K1303" s="300"/>
      <c r="L1303" s="300"/>
      <c r="M1303" s="302"/>
      <c r="N1303" s="291"/>
      <c r="O1303" s="293"/>
      <c r="P1303" s="283"/>
    </row>
    <row r="1304" spans="2:16" x14ac:dyDescent="0.3">
      <c r="B1304" s="280"/>
      <c r="C1304" s="326" t="s">
        <v>2135</v>
      </c>
      <c r="D1304" s="300"/>
      <c r="E1304" s="300"/>
      <c r="F1304" s="302"/>
      <c r="G1304" s="302"/>
      <c r="H1304" s="300"/>
      <c r="I1304" s="324" t="s">
        <v>2072</v>
      </c>
      <c r="J1304" s="318">
        <f>SUM(J1302:J1303)</f>
        <v>4</v>
      </c>
      <c r="K1304" s="300"/>
      <c r="L1304" s="300"/>
      <c r="M1304" s="302"/>
      <c r="N1304" s="291"/>
      <c r="O1304" s="293"/>
      <c r="P1304" s="283"/>
    </row>
    <row r="1305" spans="2:16" ht="19.5" thickBot="1" x14ac:dyDescent="0.35">
      <c r="B1305" s="280"/>
      <c r="C1305" s="300"/>
      <c r="D1305" s="300"/>
      <c r="E1305" s="313"/>
      <c r="F1305" s="300"/>
      <c r="G1305" s="306"/>
      <c r="H1305" s="300"/>
      <c r="I1305" s="301"/>
      <c r="J1305" s="301"/>
      <c r="K1305" s="300"/>
      <c r="L1305" s="300"/>
      <c r="M1305" s="302"/>
      <c r="N1305" s="291"/>
      <c r="O1305" s="293"/>
      <c r="P1305" s="283"/>
    </row>
    <row r="1306" spans="2:16" s="187" customFormat="1" ht="19.5" thickBot="1" x14ac:dyDescent="0.25">
      <c r="B1306" s="295" t="s">
        <v>2186</v>
      </c>
      <c r="C1306" s="191" t="s">
        <v>521</v>
      </c>
      <c r="D1306" s="191"/>
      <c r="E1306" s="192"/>
      <c r="F1306" s="192"/>
      <c r="G1306" s="192"/>
      <c r="H1306" s="193"/>
      <c r="I1306" s="192"/>
      <c r="J1306" s="192"/>
      <c r="K1306" s="194"/>
      <c r="L1306" s="194"/>
      <c r="M1306" s="195"/>
      <c r="N1306" s="196"/>
      <c r="O1306" s="196">
        <f>M1309</f>
        <v>9</v>
      </c>
      <c r="P1306" s="296" t="s">
        <v>1783</v>
      </c>
    </row>
    <row r="1307" spans="2:16" s="187" customFormat="1" x14ac:dyDescent="0.2">
      <c r="B1307" s="288"/>
      <c r="C1307" s="289"/>
      <c r="D1307" s="289"/>
      <c r="E1307" s="289"/>
      <c r="F1307" s="289"/>
      <c r="G1307" s="289"/>
      <c r="H1307" s="290"/>
      <c r="I1307" s="289"/>
      <c r="J1307" s="289"/>
      <c r="K1307" s="291"/>
      <c r="L1307" s="291"/>
      <c r="M1307" s="292"/>
      <c r="N1307" s="293"/>
      <c r="O1307" s="293"/>
      <c r="P1307" s="294"/>
    </row>
    <row r="1308" spans="2:16" x14ac:dyDescent="0.3">
      <c r="B1308" s="280"/>
      <c r="C1308" s="297" t="s">
        <v>1716</v>
      </c>
      <c r="D1308" s="297"/>
      <c r="E1308" s="297" t="s">
        <v>2</v>
      </c>
      <c r="F1308" s="297"/>
      <c r="G1308" s="297"/>
      <c r="H1308" s="309"/>
      <c r="I1308" s="297"/>
      <c r="J1308" s="318" t="s">
        <v>2064</v>
      </c>
      <c r="K1308" s="297"/>
      <c r="L1308" s="297"/>
      <c r="M1308" s="298" t="s">
        <v>3</v>
      </c>
      <c r="N1308" s="299" t="s">
        <v>1717</v>
      </c>
      <c r="O1308" s="293"/>
      <c r="P1308" s="283"/>
    </row>
    <row r="1309" spans="2:16" x14ac:dyDescent="0.3">
      <c r="B1309" s="280"/>
      <c r="C1309" s="300" t="s">
        <v>1718</v>
      </c>
      <c r="D1309" s="300"/>
      <c r="E1309" s="300" t="s">
        <v>2147</v>
      </c>
      <c r="F1309" s="302"/>
      <c r="G1309" s="302"/>
      <c r="H1309" s="300"/>
      <c r="I1309" s="301"/>
      <c r="J1309" s="301">
        <v>9</v>
      </c>
      <c r="K1309" s="300"/>
      <c r="L1309" s="300" t="s">
        <v>1720</v>
      </c>
      <c r="M1309" s="302">
        <f>J1311</f>
        <v>9</v>
      </c>
      <c r="N1309" s="291" t="str">
        <f>P1306</f>
        <v>und</v>
      </c>
      <c r="O1309" s="293"/>
      <c r="P1309" s="283"/>
    </row>
    <row r="1310" spans="2:16" x14ac:dyDescent="0.3">
      <c r="B1310" s="280"/>
      <c r="C1310" s="300" t="s">
        <v>2112</v>
      </c>
      <c r="D1310" s="300"/>
      <c r="E1310" s="300"/>
      <c r="F1310" s="302"/>
      <c r="G1310" s="302"/>
      <c r="H1310" s="300"/>
      <c r="I1310" s="301"/>
      <c r="J1310" s="301"/>
      <c r="K1310" s="300"/>
      <c r="L1310" s="300"/>
      <c r="M1310" s="302"/>
      <c r="N1310" s="291"/>
      <c r="O1310" s="293"/>
      <c r="P1310" s="283"/>
    </row>
    <row r="1311" spans="2:16" x14ac:dyDescent="0.3">
      <c r="B1311" s="280"/>
      <c r="C1311" s="326" t="s">
        <v>2135</v>
      </c>
      <c r="D1311" s="300"/>
      <c r="E1311" s="300"/>
      <c r="F1311" s="302"/>
      <c r="G1311" s="302"/>
      <c r="H1311" s="300"/>
      <c r="I1311" s="324" t="s">
        <v>2072</v>
      </c>
      <c r="J1311" s="318">
        <f>SUM(J1309:J1310)</f>
        <v>9</v>
      </c>
      <c r="K1311" s="300"/>
      <c r="L1311" s="300"/>
      <c r="M1311" s="302"/>
      <c r="N1311" s="291"/>
      <c r="O1311" s="293"/>
      <c r="P1311" s="283"/>
    </row>
    <row r="1312" spans="2:16" ht="19.5" thickBot="1" x14ac:dyDescent="0.35">
      <c r="B1312" s="280"/>
      <c r="C1312" s="300"/>
      <c r="D1312" s="300"/>
      <c r="E1312" s="313"/>
      <c r="F1312" s="300"/>
      <c r="G1312" s="306"/>
      <c r="H1312" s="300"/>
      <c r="I1312" s="301"/>
      <c r="J1312" s="301"/>
      <c r="K1312" s="300"/>
      <c r="L1312" s="300"/>
      <c r="M1312" s="302"/>
      <c r="N1312" s="291"/>
      <c r="O1312" s="293"/>
      <c r="P1312" s="283"/>
    </row>
    <row r="1313" spans="2:16" s="187" customFormat="1" ht="19.5" thickBot="1" x14ac:dyDescent="0.25">
      <c r="B1313" s="295" t="s">
        <v>2187</v>
      </c>
      <c r="C1313" s="191" t="s">
        <v>524</v>
      </c>
      <c r="D1313" s="191"/>
      <c r="E1313" s="192"/>
      <c r="F1313" s="192"/>
      <c r="G1313" s="192"/>
      <c r="H1313" s="193"/>
      <c r="I1313" s="192"/>
      <c r="J1313" s="192"/>
      <c r="K1313" s="194"/>
      <c r="L1313" s="194"/>
      <c r="M1313" s="195"/>
      <c r="N1313" s="196"/>
      <c r="O1313" s="196">
        <f>M1316</f>
        <v>4</v>
      </c>
      <c r="P1313" s="296" t="s">
        <v>1783</v>
      </c>
    </row>
    <row r="1314" spans="2:16" s="187" customFormat="1" x14ac:dyDescent="0.2">
      <c r="B1314" s="288"/>
      <c r="C1314" s="289"/>
      <c r="D1314" s="289"/>
      <c r="E1314" s="289"/>
      <c r="F1314" s="289"/>
      <c r="G1314" s="289"/>
      <c r="H1314" s="290"/>
      <c r="I1314" s="289"/>
      <c r="J1314" s="289"/>
      <c r="K1314" s="291"/>
      <c r="L1314" s="291"/>
      <c r="M1314" s="292"/>
      <c r="N1314" s="293"/>
      <c r="O1314" s="293"/>
      <c r="P1314" s="294"/>
    </row>
    <row r="1315" spans="2:16" x14ac:dyDescent="0.3">
      <c r="B1315" s="280"/>
      <c r="C1315" s="297" t="s">
        <v>1716</v>
      </c>
      <c r="D1315" s="297"/>
      <c r="E1315" s="297" t="s">
        <v>2</v>
      </c>
      <c r="F1315" s="297"/>
      <c r="G1315" s="297"/>
      <c r="H1315" s="309"/>
      <c r="I1315" s="297"/>
      <c r="J1315" s="318" t="s">
        <v>2064</v>
      </c>
      <c r="K1315" s="297"/>
      <c r="L1315" s="297"/>
      <c r="M1315" s="298" t="s">
        <v>3</v>
      </c>
      <c r="N1315" s="299" t="s">
        <v>1717</v>
      </c>
      <c r="O1315" s="293"/>
      <c r="P1315" s="283"/>
    </row>
    <row r="1316" spans="2:16" x14ac:dyDescent="0.3">
      <c r="B1316" s="280"/>
      <c r="C1316" s="300" t="s">
        <v>1718</v>
      </c>
      <c r="D1316" s="300"/>
      <c r="E1316" s="300" t="s">
        <v>2147</v>
      </c>
      <c r="F1316" s="302"/>
      <c r="G1316" s="302"/>
      <c r="H1316" s="300"/>
      <c r="I1316" s="301"/>
      <c r="J1316" s="301">
        <v>4</v>
      </c>
      <c r="K1316" s="300"/>
      <c r="L1316" s="300" t="s">
        <v>1720</v>
      </c>
      <c r="M1316" s="302">
        <f>J1318</f>
        <v>4</v>
      </c>
      <c r="N1316" s="291" t="str">
        <f>P1313</f>
        <v>und</v>
      </c>
      <c r="O1316" s="293"/>
      <c r="P1316" s="283"/>
    </row>
    <row r="1317" spans="2:16" x14ac:dyDescent="0.3">
      <c r="B1317" s="280"/>
      <c r="C1317" s="300" t="s">
        <v>2112</v>
      </c>
      <c r="D1317" s="300"/>
      <c r="E1317" s="300" t="s">
        <v>2188</v>
      </c>
      <c r="F1317" s="302"/>
      <c r="G1317" s="302"/>
      <c r="H1317" s="300"/>
      <c r="I1317" s="301"/>
      <c r="J1317" s="301"/>
      <c r="K1317" s="300"/>
      <c r="L1317" s="300"/>
      <c r="M1317" s="302"/>
      <c r="N1317" s="291"/>
      <c r="O1317" s="293"/>
      <c r="P1317" s="283"/>
    </row>
    <row r="1318" spans="2:16" x14ac:dyDescent="0.3">
      <c r="B1318" s="280"/>
      <c r="C1318" s="326" t="s">
        <v>2135</v>
      </c>
      <c r="D1318" s="300"/>
      <c r="E1318" s="300"/>
      <c r="F1318" s="302"/>
      <c r="G1318" s="302"/>
      <c r="H1318" s="300"/>
      <c r="I1318" s="324" t="s">
        <v>2072</v>
      </c>
      <c r="J1318" s="318">
        <f>SUM(J1316:J1317)</f>
        <v>4</v>
      </c>
      <c r="K1318" s="300"/>
      <c r="L1318" s="300"/>
      <c r="M1318" s="302"/>
      <c r="N1318" s="291"/>
      <c r="O1318" s="293"/>
      <c r="P1318" s="283"/>
    </row>
    <row r="1319" spans="2:16" ht="19.5" thickBot="1" x14ac:dyDescent="0.35">
      <c r="B1319" s="280"/>
      <c r="C1319" s="300"/>
      <c r="D1319" s="300"/>
      <c r="E1319" s="313"/>
      <c r="F1319" s="300"/>
      <c r="G1319" s="306"/>
      <c r="H1319" s="300"/>
      <c r="I1319" s="301"/>
      <c r="J1319" s="301"/>
      <c r="K1319" s="300"/>
      <c r="L1319" s="300"/>
      <c r="M1319" s="302"/>
      <c r="N1319" s="291"/>
      <c r="O1319" s="293"/>
      <c r="P1319" s="283"/>
    </row>
    <row r="1320" spans="2:16" s="187" customFormat="1" ht="19.5" thickBot="1" x14ac:dyDescent="0.25">
      <c r="B1320" s="295" t="s">
        <v>2187</v>
      </c>
      <c r="C1320" s="191" t="s">
        <v>524</v>
      </c>
      <c r="D1320" s="191"/>
      <c r="E1320" s="192"/>
      <c r="F1320" s="192"/>
      <c r="G1320" s="192"/>
      <c r="H1320" s="193"/>
      <c r="I1320" s="192"/>
      <c r="J1320" s="192"/>
      <c r="K1320" s="194"/>
      <c r="L1320" s="194"/>
      <c r="M1320" s="195"/>
      <c r="N1320" s="196"/>
      <c r="O1320" s="196">
        <f>M1323</f>
        <v>1</v>
      </c>
      <c r="P1320" s="296" t="s">
        <v>1783</v>
      </c>
    </row>
    <row r="1321" spans="2:16" s="187" customFormat="1" x14ac:dyDescent="0.2">
      <c r="B1321" s="288"/>
      <c r="C1321" s="289"/>
      <c r="D1321" s="289"/>
      <c r="E1321" s="289"/>
      <c r="F1321" s="289"/>
      <c r="G1321" s="289"/>
      <c r="H1321" s="290"/>
      <c r="I1321" s="289"/>
      <c r="J1321" s="289"/>
      <c r="K1321" s="291"/>
      <c r="L1321" s="291"/>
      <c r="M1321" s="292"/>
      <c r="N1321" s="293"/>
      <c r="O1321" s="293"/>
      <c r="P1321" s="294"/>
    </row>
    <row r="1322" spans="2:16" x14ac:dyDescent="0.3">
      <c r="B1322" s="280"/>
      <c r="C1322" s="297" t="s">
        <v>1716</v>
      </c>
      <c r="D1322" s="297"/>
      <c r="E1322" s="297" t="s">
        <v>2</v>
      </c>
      <c r="F1322" s="297"/>
      <c r="G1322" s="297"/>
      <c r="H1322" s="309"/>
      <c r="I1322" s="297"/>
      <c r="J1322" s="318" t="s">
        <v>2064</v>
      </c>
      <c r="K1322" s="297"/>
      <c r="L1322" s="297"/>
      <c r="M1322" s="298" t="s">
        <v>3</v>
      </c>
      <c r="N1322" s="299" t="s">
        <v>1717</v>
      </c>
      <c r="O1322" s="293"/>
      <c r="P1322" s="283"/>
    </row>
    <row r="1323" spans="2:16" x14ac:dyDescent="0.3">
      <c r="B1323" s="280"/>
      <c r="C1323" s="300" t="s">
        <v>1718</v>
      </c>
      <c r="D1323" s="300"/>
      <c r="E1323" s="300" t="s">
        <v>2147</v>
      </c>
      <c r="F1323" s="302"/>
      <c r="G1323" s="302"/>
      <c r="H1323" s="300"/>
      <c r="I1323" s="301"/>
      <c r="J1323" s="301">
        <v>1</v>
      </c>
      <c r="K1323" s="300"/>
      <c r="L1323" s="300" t="s">
        <v>1720</v>
      </c>
      <c r="M1323" s="302">
        <f>J1325</f>
        <v>1</v>
      </c>
      <c r="N1323" s="291" t="str">
        <f>P1320</f>
        <v>und</v>
      </c>
      <c r="O1323" s="293"/>
      <c r="P1323" s="283"/>
    </row>
    <row r="1324" spans="2:16" x14ac:dyDescent="0.3">
      <c r="B1324" s="280"/>
      <c r="C1324" s="300" t="s">
        <v>2112</v>
      </c>
      <c r="D1324" s="300"/>
      <c r="E1324" s="300" t="s">
        <v>2189</v>
      </c>
      <c r="F1324" s="302"/>
      <c r="G1324" s="302"/>
      <c r="H1324" s="300"/>
      <c r="I1324" s="301"/>
      <c r="J1324" s="301"/>
      <c r="K1324" s="300"/>
      <c r="L1324" s="300"/>
      <c r="M1324" s="302"/>
      <c r="N1324" s="291"/>
      <c r="O1324" s="293"/>
      <c r="P1324" s="283"/>
    </row>
    <row r="1325" spans="2:16" x14ac:dyDescent="0.3">
      <c r="B1325" s="280"/>
      <c r="C1325" s="326" t="s">
        <v>2135</v>
      </c>
      <c r="D1325" s="300"/>
      <c r="E1325" s="300"/>
      <c r="F1325" s="302"/>
      <c r="G1325" s="302"/>
      <c r="H1325" s="300"/>
      <c r="I1325" s="324" t="s">
        <v>2072</v>
      </c>
      <c r="J1325" s="318">
        <f>SUM(J1323:J1324)</f>
        <v>1</v>
      </c>
      <c r="K1325" s="300"/>
      <c r="L1325" s="300"/>
      <c r="M1325" s="302"/>
      <c r="N1325" s="291"/>
      <c r="O1325" s="293"/>
      <c r="P1325" s="283"/>
    </row>
    <row r="1326" spans="2:16" ht="19.5" thickBot="1" x14ac:dyDescent="0.35">
      <c r="B1326" s="280"/>
      <c r="C1326" s="300"/>
      <c r="D1326" s="300"/>
      <c r="E1326" s="313"/>
      <c r="F1326" s="300"/>
      <c r="G1326" s="306"/>
      <c r="H1326" s="300"/>
      <c r="I1326" s="301"/>
      <c r="J1326" s="301"/>
      <c r="K1326" s="300"/>
      <c r="L1326" s="300"/>
      <c r="M1326" s="302"/>
      <c r="N1326" s="291"/>
      <c r="O1326" s="293"/>
      <c r="P1326" s="283"/>
    </row>
    <row r="1327" spans="2:16" s="187" customFormat="1" ht="19.5" thickBot="1" x14ac:dyDescent="0.25">
      <c r="B1327" s="286" t="s">
        <v>2190</v>
      </c>
      <c r="C1327" s="188" t="s">
        <v>529</v>
      </c>
      <c r="D1327" s="188"/>
      <c r="E1327" s="189"/>
      <c r="F1327" s="189"/>
      <c r="G1327" s="189"/>
      <c r="H1327" s="189"/>
      <c r="I1327" s="189"/>
      <c r="J1327" s="189"/>
      <c r="K1327" s="189"/>
      <c r="L1327" s="189"/>
      <c r="M1327" s="190"/>
      <c r="N1327" s="189"/>
      <c r="O1327" s="189"/>
      <c r="P1327" s="287"/>
    </row>
    <row r="1328" spans="2:16" s="187" customFormat="1" ht="19.5" thickBot="1" x14ac:dyDescent="0.25">
      <c r="B1328" s="288"/>
      <c r="C1328" s="289"/>
      <c r="D1328" s="289"/>
      <c r="E1328" s="289"/>
      <c r="F1328" s="289"/>
      <c r="G1328" s="289"/>
      <c r="H1328" s="290"/>
      <c r="I1328" s="289"/>
      <c r="J1328" s="289"/>
      <c r="K1328" s="291"/>
      <c r="L1328" s="291"/>
      <c r="M1328" s="292"/>
      <c r="N1328" s="293"/>
      <c r="O1328" s="293"/>
      <c r="P1328" s="294"/>
    </row>
    <row r="1329" spans="2:16" s="187" customFormat="1" ht="19.5" thickBot="1" x14ac:dyDescent="0.25">
      <c r="B1329" s="295" t="s">
        <v>2191</v>
      </c>
      <c r="C1329" s="191" t="s">
        <v>532</v>
      </c>
      <c r="D1329" s="191"/>
      <c r="E1329" s="192"/>
      <c r="F1329" s="192"/>
      <c r="G1329" s="192"/>
      <c r="H1329" s="193"/>
      <c r="I1329" s="192"/>
      <c r="J1329" s="192"/>
      <c r="K1329" s="194"/>
      <c r="L1329" s="194"/>
      <c r="M1329" s="195"/>
      <c r="N1329" s="196"/>
      <c r="O1329" s="196">
        <f>M1332</f>
        <v>2</v>
      </c>
      <c r="P1329" s="296" t="s">
        <v>1783</v>
      </c>
    </row>
    <row r="1330" spans="2:16" s="187" customFormat="1" x14ac:dyDescent="0.2">
      <c r="B1330" s="288"/>
      <c r="C1330" s="289"/>
      <c r="D1330" s="289"/>
      <c r="E1330" s="289"/>
      <c r="F1330" s="289"/>
      <c r="G1330" s="289"/>
      <c r="H1330" s="290"/>
      <c r="I1330" s="289"/>
      <c r="J1330" s="289"/>
      <c r="K1330" s="291"/>
      <c r="L1330" s="291"/>
      <c r="M1330" s="292"/>
      <c r="N1330" s="293"/>
      <c r="O1330" s="293"/>
      <c r="P1330" s="294"/>
    </row>
    <row r="1331" spans="2:16" x14ac:dyDescent="0.3">
      <c r="B1331" s="280"/>
      <c r="C1331" s="297" t="s">
        <v>1716</v>
      </c>
      <c r="D1331" s="297"/>
      <c r="E1331" s="297" t="s">
        <v>2</v>
      </c>
      <c r="F1331" s="297"/>
      <c r="G1331" s="297"/>
      <c r="H1331" s="309"/>
      <c r="I1331" s="297"/>
      <c r="J1331" s="318" t="s">
        <v>2064</v>
      </c>
      <c r="K1331" s="297"/>
      <c r="L1331" s="297"/>
      <c r="M1331" s="298" t="s">
        <v>3</v>
      </c>
      <c r="N1331" s="299" t="s">
        <v>1717</v>
      </c>
      <c r="O1331" s="293"/>
      <c r="P1331" s="283"/>
    </row>
    <row r="1332" spans="2:16" x14ac:dyDescent="0.3">
      <c r="B1332" s="280"/>
      <c r="C1332" s="300" t="s">
        <v>1718</v>
      </c>
      <c r="D1332" s="300"/>
      <c r="E1332" s="300" t="s">
        <v>2192</v>
      </c>
      <c r="F1332" s="302"/>
      <c r="G1332" s="302"/>
      <c r="H1332" s="300"/>
      <c r="I1332" s="301"/>
      <c r="J1332" s="301">
        <v>2</v>
      </c>
      <c r="K1332" s="300"/>
      <c r="L1332" s="300" t="s">
        <v>1720</v>
      </c>
      <c r="M1332" s="302">
        <f>J1334</f>
        <v>2</v>
      </c>
      <c r="N1332" s="291" t="str">
        <f>P1329</f>
        <v>und</v>
      </c>
      <c r="O1332" s="293"/>
      <c r="P1332" s="283"/>
    </row>
    <row r="1333" spans="2:16" x14ac:dyDescent="0.3">
      <c r="B1333" s="280"/>
      <c r="C1333" s="300" t="s">
        <v>2112</v>
      </c>
      <c r="D1333" s="300"/>
      <c r="E1333" s="300"/>
      <c r="F1333" s="302"/>
      <c r="G1333" s="302"/>
      <c r="H1333" s="300"/>
      <c r="I1333" s="301"/>
      <c r="J1333" s="301"/>
      <c r="K1333" s="300"/>
      <c r="L1333" s="300"/>
      <c r="M1333" s="302"/>
      <c r="N1333" s="291"/>
      <c r="O1333" s="293"/>
      <c r="P1333" s="283"/>
    </row>
    <row r="1334" spans="2:16" x14ac:dyDescent="0.3">
      <c r="B1334" s="280"/>
      <c r="C1334" s="326" t="s">
        <v>2135</v>
      </c>
      <c r="D1334" s="300"/>
      <c r="E1334" s="300"/>
      <c r="F1334" s="302"/>
      <c r="G1334" s="302"/>
      <c r="H1334" s="300"/>
      <c r="I1334" s="324" t="s">
        <v>2072</v>
      </c>
      <c r="J1334" s="318">
        <f>SUM(J1332:J1333)</f>
        <v>2</v>
      </c>
      <c r="K1334" s="300"/>
      <c r="L1334" s="300"/>
      <c r="M1334" s="302"/>
      <c r="N1334" s="291"/>
      <c r="O1334" s="293"/>
      <c r="P1334" s="283"/>
    </row>
    <row r="1335" spans="2:16" ht="19.5" thickBot="1" x14ac:dyDescent="0.35">
      <c r="B1335" s="280"/>
      <c r="C1335" s="300"/>
      <c r="D1335" s="300"/>
      <c r="E1335" s="313"/>
      <c r="F1335" s="300"/>
      <c r="G1335" s="306"/>
      <c r="H1335" s="300"/>
      <c r="I1335" s="301"/>
      <c r="J1335" s="301"/>
      <c r="K1335" s="300"/>
      <c r="L1335" s="300"/>
      <c r="M1335" s="302"/>
      <c r="N1335" s="291"/>
      <c r="O1335" s="293"/>
      <c r="P1335" s="283"/>
    </row>
    <row r="1336" spans="2:16" s="187" customFormat="1" ht="19.5" thickBot="1" x14ac:dyDescent="0.25">
      <c r="B1336" s="286" t="s">
        <v>2193</v>
      </c>
      <c r="C1336" s="188" t="s">
        <v>534</v>
      </c>
      <c r="D1336" s="188"/>
      <c r="E1336" s="189"/>
      <c r="F1336" s="189"/>
      <c r="G1336" s="189"/>
      <c r="H1336" s="189"/>
      <c r="I1336" s="189"/>
      <c r="J1336" s="189"/>
      <c r="K1336" s="189"/>
      <c r="L1336" s="189"/>
      <c r="M1336" s="190"/>
      <c r="N1336" s="189"/>
      <c r="O1336" s="189"/>
      <c r="P1336" s="287"/>
    </row>
    <row r="1337" spans="2:16" s="187" customFormat="1" ht="19.5" thickBot="1" x14ac:dyDescent="0.25">
      <c r="B1337" s="288"/>
      <c r="C1337" s="289"/>
      <c r="D1337" s="289"/>
      <c r="E1337" s="289"/>
      <c r="F1337" s="289"/>
      <c r="G1337" s="289"/>
      <c r="H1337" s="290"/>
      <c r="I1337" s="289"/>
      <c r="J1337" s="289"/>
      <c r="K1337" s="291"/>
      <c r="L1337" s="291"/>
      <c r="M1337" s="292"/>
      <c r="N1337" s="293"/>
      <c r="O1337" s="293"/>
      <c r="P1337" s="294"/>
    </row>
    <row r="1338" spans="2:16" s="187" customFormat="1" ht="19.5" thickBot="1" x14ac:dyDescent="0.25">
      <c r="B1338" s="295" t="s">
        <v>2194</v>
      </c>
      <c r="C1338" s="191" t="s">
        <v>537</v>
      </c>
      <c r="D1338" s="191"/>
      <c r="E1338" s="192"/>
      <c r="F1338" s="192"/>
      <c r="G1338" s="192"/>
      <c r="H1338" s="193"/>
      <c r="I1338" s="192"/>
      <c r="J1338" s="192"/>
      <c r="K1338" s="194"/>
      <c r="L1338" s="194"/>
      <c r="M1338" s="195"/>
      <c r="N1338" s="196"/>
      <c r="O1338" s="196">
        <f>M1341</f>
        <v>4</v>
      </c>
      <c r="P1338" s="296" t="s">
        <v>1783</v>
      </c>
    </row>
    <row r="1339" spans="2:16" s="187" customFormat="1" x14ac:dyDescent="0.2">
      <c r="B1339" s="288"/>
      <c r="C1339" s="289"/>
      <c r="D1339" s="289"/>
      <c r="E1339" s="289"/>
      <c r="F1339" s="289"/>
      <c r="G1339" s="289"/>
      <c r="H1339" s="290"/>
      <c r="I1339" s="289"/>
      <c r="J1339" s="289"/>
      <c r="K1339" s="291"/>
      <c r="L1339" s="291"/>
      <c r="M1339" s="292"/>
      <c r="N1339" s="293"/>
      <c r="O1339" s="293"/>
      <c r="P1339" s="294"/>
    </row>
    <row r="1340" spans="2:16" x14ac:dyDescent="0.3">
      <c r="B1340" s="280"/>
      <c r="C1340" s="297" t="s">
        <v>1716</v>
      </c>
      <c r="D1340" s="297"/>
      <c r="E1340" s="297" t="s">
        <v>2</v>
      </c>
      <c r="F1340" s="297"/>
      <c r="G1340" s="297"/>
      <c r="H1340" s="309"/>
      <c r="I1340" s="297"/>
      <c r="J1340" s="318" t="s">
        <v>2064</v>
      </c>
      <c r="K1340" s="297"/>
      <c r="L1340" s="297"/>
      <c r="M1340" s="298" t="s">
        <v>3</v>
      </c>
      <c r="N1340" s="299" t="s">
        <v>1717</v>
      </c>
      <c r="O1340" s="293"/>
      <c r="P1340" s="283"/>
    </row>
    <row r="1341" spans="2:16" x14ac:dyDescent="0.3">
      <c r="B1341" s="280"/>
      <c r="C1341" s="300" t="s">
        <v>1718</v>
      </c>
      <c r="D1341" s="300"/>
      <c r="E1341" s="300" t="s">
        <v>2195</v>
      </c>
      <c r="F1341" s="302"/>
      <c r="G1341" s="302"/>
      <c r="H1341" s="300"/>
      <c r="I1341" s="301"/>
      <c r="J1341" s="301">
        <v>4</v>
      </c>
      <c r="K1341" s="300"/>
      <c r="L1341" s="300" t="s">
        <v>1720</v>
      </c>
      <c r="M1341" s="302">
        <f>J1343</f>
        <v>4</v>
      </c>
      <c r="N1341" s="291" t="str">
        <f>P1338</f>
        <v>und</v>
      </c>
      <c r="O1341" s="293"/>
      <c r="P1341" s="283"/>
    </row>
    <row r="1342" spans="2:16" x14ac:dyDescent="0.3">
      <c r="B1342" s="280"/>
      <c r="C1342" s="300" t="s">
        <v>2196</v>
      </c>
      <c r="D1342" s="300"/>
      <c r="E1342" s="300"/>
      <c r="F1342" s="302"/>
      <c r="G1342" s="302"/>
      <c r="H1342" s="300"/>
      <c r="I1342" s="301"/>
      <c r="J1342" s="301"/>
      <c r="K1342" s="300"/>
      <c r="L1342" s="300"/>
      <c r="M1342" s="302"/>
      <c r="N1342" s="291"/>
      <c r="O1342" s="293"/>
      <c r="P1342" s="283"/>
    </row>
    <row r="1343" spans="2:16" x14ac:dyDescent="0.3">
      <c r="B1343" s="280"/>
      <c r="C1343" s="326" t="s">
        <v>2197</v>
      </c>
      <c r="D1343" s="300"/>
      <c r="E1343" s="300"/>
      <c r="F1343" s="302"/>
      <c r="G1343" s="302"/>
      <c r="H1343" s="300"/>
      <c r="I1343" s="324" t="s">
        <v>2072</v>
      </c>
      <c r="J1343" s="318">
        <f>SUM(J1341:J1342)</f>
        <v>4</v>
      </c>
      <c r="K1343" s="300"/>
      <c r="L1343" s="300"/>
      <c r="M1343" s="302"/>
      <c r="N1343" s="291"/>
      <c r="O1343" s="293"/>
      <c r="P1343" s="283"/>
    </row>
    <row r="1344" spans="2:16" ht="19.5" thickBot="1" x14ac:dyDescent="0.35">
      <c r="B1344" s="280"/>
      <c r="C1344" s="300"/>
      <c r="D1344" s="300"/>
      <c r="E1344" s="313"/>
      <c r="F1344" s="300"/>
      <c r="G1344" s="306"/>
      <c r="H1344" s="300"/>
      <c r="I1344" s="301"/>
      <c r="J1344" s="301"/>
      <c r="K1344" s="300"/>
      <c r="L1344" s="300"/>
      <c r="M1344" s="302"/>
      <c r="N1344" s="291"/>
      <c r="O1344" s="293"/>
      <c r="P1344" s="283"/>
    </row>
    <row r="1345" spans="2:16" s="187" customFormat="1" ht="19.5" thickBot="1" x14ac:dyDescent="0.25">
      <c r="B1345" s="295" t="s">
        <v>2198</v>
      </c>
      <c r="C1345" s="191" t="s">
        <v>540</v>
      </c>
      <c r="D1345" s="191"/>
      <c r="E1345" s="192"/>
      <c r="F1345" s="192"/>
      <c r="G1345" s="192"/>
      <c r="H1345" s="193"/>
      <c r="I1345" s="192"/>
      <c r="J1345" s="192"/>
      <c r="K1345" s="194"/>
      <c r="L1345" s="194"/>
      <c r="M1345" s="195"/>
      <c r="N1345" s="196"/>
      <c r="O1345" s="196">
        <f>M1348</f>
        <v>4</v>
      </c>
      <c r="P1345" s="296" t="s">
        <v>1783</v>
      </c>
    </row>
    <row r="1346" spans="2:16" s="187" customFormat="1" x14ac:dyDescent="0.2">
      <c r="B1346" s="288"/>
      <c r="C1346" s="289"/>
      <c r="D1346" s="289"/>
      <c r="E1346" s="289"/>
      <c r="F1346" s="289"/>
      <c r="G1346" s="289"/>
      <c r="H1346" s="290"/>
      <c r="I1346" s="289"/>
      <c r="J1346" s="289"/>
      <c r="K1346" s="291"/>
      <c r="L1346" s="291"/>
      <c r="M1346" s="292"/>
      <c r="N1346" s="293"/>
      <c r="O1346" s="293"/>
      <c r="P1346" s="294"/>
    </row>
    <row r="1347" spans="2:16" x14ac:dyDescent="0.3">
      <c r="B1347" s="280"/>
      <c r="C1347" s="297" t="s">
        <v>1716</v>
      </c>
      <c r="D1347" s="297"/>
      <c r="E1347" s="297" t="s">
        <v>2</v>
      </c>
      <c r="F1347" s="297"/>
      <c r="G1347" s="297"/>
      <c r="H1347" s="309"/>
      <c r="I1347" s="297"/>
      <c r="J1347" s="318" t="s">
        <v>2064</v>
      </c>
      <c r="K1347" s="297"/>
      <c r="L1347" s="297"/>
      <c r="M1347" s="298" t="s">
        <v>3</v>
      </c>
      <c r="N1347" s="299" t="s">
        <v>1717</v>
      </c>
      <c r="O1347" s="293"/>
      <c r="P1347" s="283"/>
    </row>
    <row r="1348" spans="2:16" x14ac:dyDescent="0.3">
      <c r="B1348" s="280"/>
      <c r="C1348" s="300" t="s">
        <v>1718</v>
      </c>
      <c r="D1348" s="300"/>
      <c r="E1348" s="300" t="s">
        <v>2195</v>
      </c>
      <c r="F1348" s="302"/>
      <c r="G1348" s="302"/>
      <c r="H1348" s="300"/>
      <c r="I1348" s="301"/>
      <c r="J1348" s="301">
        <v>4</v>
      </c>
      <c r="K1348" s="300"/>
      <c r="L1348" s="300" t="s">
        <v>1720</v>
      </c>
      <c r="M1348" s="302">
        <f>J1350</f>
        <v>4</v>
      </c>
      <c r="N1348" s="291" t="str">
        <f>P1345</f>
        <v>und</v>
      </c>
      <c r="O1348" s="293"/>
      <c r="P1348" s="283"/>
    </row>
    <row r="1349" spans="2:16" x14ac:dyDescent="0.3">
      <c r="B1349" s="280"/>
      <c r="C1349" s="300" t="s">
        <v>2196</v>
      </c>
      <c r="D1349" s="300"/>
      <c r="E1349" s="300"/>
      <c r="F1349" s="302"/>
      <c r="G1349" s="302"/>
      <c r="H1349" s="300"/>
      <c r="I1349" s="301"/>
      <c r="J1349" s="301"/>
      <c r="K1349" s="300"/>
      <c r="L1349" s="300"/>
      <c r="M1349" s="302"/>
      <c r="N1349" s="291"/>
      <c r="O1349" s="293"/>
      <c r="P1349" s="283"/>
    </row>
    <row r="1350" spans="2:16" x14ac:dyDescent="0.3">
      <c r="B1350" s="280"/>
      <c r="C1350" s="326" t="s">
        <v>2197</v>
      </c>
      <c r="D1350" s="300"/>
      <c r="E1350" s="300"/>
      <c r="F1350" s="302"/>
      <c r="G1350" s="302"/>
      <c r="H1350" s="300"/>
      <c r="I1350" s="324" t="s">
        <v>2072</v>
      </c>
      <c r="J1350" s="318">
        <f>SUM(J1348:J1349)</f>
        <v>4</v>
      </c>
      <c r="K1350" s="300"/>
      <c r="L1350" s="300"/>
      <c r="M1350" s="302"/>
      <c r="N1350" s="291"/>
      <c r="O1350" s="293"/>
      <c r="P1350" s="283"/>
    </row>
    <row r="1351" spans="2:16" ht="19.5" thickBot="1" x14ac:dyDescent="0.35">
      <c r="B1351" s="280"/>
      <c r="C1351" s="300"/>
      <c r="D1351" s="300"/>
      <c r="E1351" s="313"/>
      <c r="F1351" s="300"/>
      <c r="G1351" s="306"/>
      <c r="H1351" s="300"/>
      <c r="I1351" s="301"/>
      <c r="J1351" s="301"/>
      <c r="K1351" s="300"/>
      <c r="L1351" s="300"/>
      <c r="M1351" s="302"/>
      <c r="N1351" s="291"/>
      <c r="O1351" s="293"/>
      <c r="P1351" s="283"/>
    </row>
    <row r="1352" spans="2:16" s="187" customFormat="1" ht="19.5" thickBot="1" x14ac:dyDescent="0.25">
      <c r="B1352" s="295" t="s">
        <v>2199</v>
      </c>
      <c r="C1352" s="191" t="s">
        <v>543</v>
      </c>
      <c r="D1352" s="191"/>
      <c r="E1352" s="192"/>
      <c r="F1352" s="192"/>
      <c r="G1352" s="192"/>
      <c r="H1352" s="193"/>
      <c r="I1352" s="192"/>
      <c r="J1352" s="192"/>
      <c r="K1352" s="194"/>
      <c r="L1352" s="194"/>
      <c r="M1352" s="195"/>
      <c r="N1352" s="196"/>
      <c r="O1352" s="196">
        <f>M1355</f>
        <v>4</v>
      </c>
      <c r="P1352" s="296" t="s">
        <v>1783</v>
      </c>
    </row>
    <row r="1353" spans="2:16" s="187" customFormat="1" x14ac:dyDescent="0.2">
      <c r="B1353" s="288"/>
      <c r="C1353" s="289"/>
      <c r="D1353" s="289"/>
      <c r="E1353" s="289"/>
      <c r="F1353" s="289"/>
      <c r="G1353" s="289"/>
      <c r="H1353" s="290"/>
      <c r="I1353" s="289"/>
      <c r="J1353" s="289"/>
      <c r="K1353" s="291"/>
      <c r="L1353" s="291"/>
      <c r="M1353" s="292"/>
      <c r="N1353" s="293"/>
      <c r="O1353" s="293"/>
      <c r="P1353" s="294"/>
    </row>
    <row r="1354" spans="2:16" x14ac:dyDescent="0.3">
      <c r="B1354" s="280"/>
      <c r="C1354" s="297" t="s">
        <v>1716</v>
      </c>
      <c r="D1354" s="297"/>
      <c r="E1354" s="297" t="s">
        <v>2</v>
      </c>
      <c r="F1354" s="297"/>
      <c r="G1354" s="297"/>
      <c r="H1354" s="309"/>
      <c r="I1354" s="297"/>
      <c r="J1354" s="318" t="s">
        <v>2064</v>
      </c>
      <c r="K1354" s="297"/>
      <c r="L1354" s="297"/>
      <c r="M1354" s="298" t="s">
        <v>3</v>
      </c>
      <c r="N1354" s="299" t="s">
        <v>1717</v>
      </c>
      <c r="O1354" s="293"/>
      <c r="P1354" s="283"/>
    </row>
    <row r="1355" spans="2:16" x14ac:dyDescent="0.3">
      <c r="B1355" s="280"/>
      <c r="C1355" s="300" t="s">
        <v>1718</v>
      </c>
      <c r="D1355" s="300"/>
      <c r="E1355" s="300" t="s">
        <v>2195</v>
      </c>
      <c r="F1355" s="302"/>
      <c r="G1355" s="302"/>
      <c r="H1355" s="300"/>
      <c r="I1355" s="301"/>
      <c r="J1355" s="301">
        <v>4</v>
      </c>
      <c r="K1355" s="300"/>
      <c r="L1355" s="300" t="s">
        <v>1720</v>
      </c>
      <c r="M1355" s="302">
        <f>J1357</f>
        <v>4</v>
      </c>
      <c r="N1355" s="291" t="str">
        <f>P1352</f>
        <v>und</v>
      </c>
      <c r="O1355" s="293"/>
      <c r="P1355" s="283"/>
    </row>
    <row r="1356" spans="2:16" x14ac:dyDescent="0.3">
      <c r="B1356" s="280"/>
      <c r="C1356" s="300" t="s">
        <v>2196</v>
      </c>
      <c r="D1356" s="300"/>
      <c r="E1356" s="300"/>
      <c r="F1356" s="302"/>
      <c r="G1356" s="302"/>
      <c r="H1356" s="300"/>
      <c r="I1356" s="301"/>
      <c r="J1356" s="301"/>
      <c r="K1356" s="300"/>
      <c r="L1356" s="300"/>
      <c r="M1356" s="302"/>
      <c r="N1356" s="291"/>
      <c r="O1356" s="293"/>
      <c r="P1356" s="283"/>
    </row>
    <row r="1357" spans="2:16" x14ac:dyDescent="0.3">
      <c r="B1357" s="280"/>
      <c r="C1357" s="326" t="s">
        <v>2197</v>
      </c>
      <c r="D1357" s="300"/>
      <c r="E1357" s="300"/>
      <c r="F1357" s="302"/>
      <c r="G1357" s="302"/>
      <c r="H1357" s="300"/>
      <c r="I1357" s="324" t="s">
        <v>2072</v>
      </c>
      <c r="J1357" s="318">
        <f>SUM(J1355:J1356)</f>
        <v>4</v>
      </c>
      <c r="K1357" s="300"/>
      <c r="L1357" s="300"/>
      <c r="M1357" s="302"/>
      <c r="N1357" s="291"/>
      <c r="O1357" s="293"/>
      <c r="P1357" s="283"/>
    </row>
    <row r="1358" spans="2:16" ht="19.5" thickBot="1" x14ac:dyDescent="0.35">
      <c r="B1358" s="280"/>
      <c r="C1358" s="300"/>
      <c r="D1358" s="300"/>
      <c r="E1358" s="313"/>
      <c r="F1358" s="300"/>
      <c r="G1358" s="306"/>
      <c r="H1358" s="300"/>
      <c r="I1358" s="301"/>
      <c r="J1358" s="301"/>
      <c r="K1358" s="300"/>
      <c r="L1358" s="300"/>
      <c r="M1358" s="302"/>
      <c r="N1358" s="291"/>
      <c r="O1358" s="293"/>
      <c r="P1358" s="283"/>
    </row>
    <row r="1359" spans="2:16" s="187" customFormat="1" ht="19.5" thickBot="1" x14ac:dyDescent="0.25">
      <c r="B1359" s="295" t="s">
        <v>2200</v>
      </c>
      <c r="C1359" s="191" t="s">
        <v>546</v>
      </c>
      <c r="D1359" s="191"/>
      <c r="E1359" s="192"/>
      <c r="F1359" s="192"/>
      <c r="G1359" s="192"/>
      <c r="H1359" s="193"/>
      <c r="I1359" s="192"/>
      <c r="J1359" s="192"/>
      <c r="K1359" s="194"/>
      <c r="L1359" s="194"/>
      <c r="M1359" s="195"/>
      <c r="N1359" s="196"/>
      <c r="O1359" s="196">
        <f>M1362</f>
        <v>4</v>
      </c>
      <c r="P1359" s="296" t="s">
        <v>1783</v>
      </c>
    </row>
    <row r="1360" spans="2:16" s="187" customFormat="1" x14ac:dyDescent="0.2">
      <c r="B1360" s="288"/>
      <c r="C1360" s="289"/>
      <c r="D1360" s="289"/>
      <c r="E1360" s="289"/>
      <c r="F1360" s="289"/>
      <c r="G1360" s="289"/>
      <c r="H1360" s="290"/>
      <c r="I1360" s="289"/>
      <c r="J1360" s="289"/>
      <c r="K1360" s="291"/>
      <c r="L1360" s="291"/>
      <c r="M1360" s="292"/>
      <c r="N1360" s="293"/>
      <c r="O1360" s="293"/>
      <c r="P1360" s="294"/>
    </row>
    <row r="1361" spans="2:16" x14ac:dyDescent="0.3">
      <c r="B1361" s="280"/>
      <c r="C1361" s="297" t="s">
        <v>1716</v>
      </c>
      <c r="D1361" s="297"/>
      <c r="E1361" s="297" t="s">
        <v>2</v>
      </c>
      <c r="F1361" s="297"/>
      <c r="G1361" s="297"/>
      <c r="H1361" s="309"/>
      <c r="I1361" s="297"/>
      <c r="J1361" s="318" t="s">
        <v>2064</v>
      </c>
      <c r="K1361" s="297"/>
      <c r="L1361" s="297"/>
      <c r="M1361" s="298" t="s">
        <v>3</v>
      </c>
      <c r="N1361" s="299" t="s">
        <v>1717</v>
      </c>
      <c r="O1361" s="293"/>
      <c r="P1361" s="283"/>
    </row>
    <row r="1362" spans="2:16" x14ac:dyDescent="0.3">
      <c r="B1362" s="280"/>
      <c r="C1362" s="300" t="s">
        <v>1718</v>
      </c>
      <c r="D1362" s="300"/>
      <c r="E1362" s="300" t="s">
        <v>2195</v>
      </c>
      <c r="F1362" s="302"/>
      <c r="G1362" s="302"/>
      <c r="H1362" s="300"/>
      <c r="I1362" s="301"/>
      <c r="J1362" s="301">
        <v>4</v>
      </c>
      <c r="K1362" s="300"/>
      <c r="L1362" s="300" t="s">
        <v>1720</v>
      </c>
      <c r="M1362" s="302">
        <f>J1364</f>
        <v>4</v>
      </c>
      <c r="N1362" s="291" t="str">
        <f>P1359</f>
        <v>und</v>
      </c>
      <c r="O1362" s="293"/>
      <c r="P1362" s="283"/>
    </row>
    <row r="1363" spans="2:16" x14ac:dyDescent="0.3">
      <c r="B1363" s="280"/>
      <c r="C1363" s="300" t="s">
        <v>2196</v>
      </c>
      <c r="D1363" s="300"/>
      <c r="E1363" s="300"/>
      <c r="F1363" s="302"/>
      <c r="G1363" s="302"/>
      <c r="H1363" s="300"/>
      <c r="I1363" s="301"/>
      <c r="J1363" s="301"/>
      <c r="K1363" s="300"/>
      <c r="L1363" s="300"/>
      <c r="M1363" s="302"/>
      <c r="N1363" s="291"/>
      <c r="O1363" s="293"/>
      <c r="P1363" s="283"/>
    </row>
    <row r="1364" spans="2:16" x14ac:dyDescent="0.3">
      <c r="B1364" s="280"/>
      <c r="C1364" s="326" t="s">
        <v>2197</v>
      </c>
      <c r="D1364" s="300"/>
      <c r="E1364" s="300"/>
      <c r="F1364" s="302"/>
      <c r="G1364" s="302"/>
      <c r="H1364" s="300"/>
      <c r="I1364" s="324" t="s">
        <v>2072</v>
      </c>
      <c r="J1364" s="318">
        <f>SUM(J1362:J1363)</f>
        <v>4</v>
      </c>
      <c r="K1364" s="300"/>
      <c r="L1364" s="300"/>
      <c r="M1364" s="302"/>
      <c r="N1364" s="291"/>
      <c r="O1364" s="293"/>
      <c r="P1364" s="283"/>
    </row>
    <row r="1365" spans="2:16" ht="19.5" thickBot="1" x14ac:dyDescent="0.35">
      <c r="B1365" s="280"/>
      <c r="C1365" s="300"/>
      <c r="D1365" s="300"/>
      <c r="E1365" s="313"/>
      <c r="F1365" s="300"/>
      <c r="G1365" s="306"/>
      <c r="H1365" s="300"/>
      <c r="I1365" s="301"/>
      <c r="J1365" s="301"/>
      <c r="K1365" s="300"/>
      <c r="L1365" s="300"/>
      <c r="M1365" s="302"/>
      <c r="N1365" s="291"/>
      <c r="O1365" s="293"/>
      <c r="P1365" s="283"/>
    </row>
    <row r="1366" spans="2:16" s="187" customFormat="1" ht="19.5" thickBot="1" x14ac:dyDescent="0.25">
      <c r="B1366" s="295" t="s">
        <v>2201</v>
      </c>
      <c r="C1366" s="191" t="s">
        <v>549</v>
      </c>
      <c r="D1366" s="191"/>
      <c r="E1366" s="192"/>
      <c r="F1366" s="192"/>
      <c r="G1366" s="192"/>
      <c r="H1366" s="193"/>
      <c r="I1366" s="192"/>
      <c r="J1366" s="192"/>
      <c r="K1366" s="194"/>
      <c r="L1366" s="194"/>
      <c r="M1366" s="195"/>
      <c r="N1366" s="196"/>
      <c r="O1366" s="196">
        <f>M1369</f>
        <v>12</v>
      </c>
      <c r="P1366" s="296" t="s">
        <v>1783</v>
      </c>
    </row>
    <row r="1367" spans="2:16" s="187" customFormat="1" x14ac:dyDescent="0.2">
      <c r="B1367" s="288"/>
      <c r="C1367" s="289"/>
      <c r="D1367" s="289"/>
      <c r="E1367" s="289"/>
      <c r="F1367" s="289"/>
      <c r="G1367" s="289"/>
      <c r="H1367" s="290"/>
      <c r="I1367" s="289"/>
      <c r="J1367" s="289"/>
      <c r="K1367" s="291"/>
      <c r="L1367" s="291"/>
      <c r="M1367" s="292"/>
      <c r="N1367" s="293"/>
      <c r="O1367" s="293"/>
      <c r="P1367" s="294"/>
    </row>
    <row r="1368" spans="2:16" x14ac:dyDescent="0.3">
      <c r="B1368" s="280"/>
      <c r="C1368" s="297" t="s">
        <v>1716</v>
      </c>
      <c r="D1368" s="297"/>
      <c r="E1368" s="297" t="s">
        <v>2</v>
      </c>
      <c r="F1368" s="297"/>
      <c r="G1368" s="297"/>
      <c r="H1368" s="309"/>
      <c r="I1368" s="297"/>
      <c r="J1368" s="318" t="s">
        <v>2064</v>
      </c>
      <c r="K1368" s="297"/>
      <c r="L1368" s="297"/>
      <c r="M1368" s="298" t="s">
        <v>3</v>
      </c>
      <c r="N1368" s="299" t="s">
        <v>1717</v>
      </c>
      <c r="O1368" s="293"/>
      <c r="P1368" s="283"/>
    </row>
    <row r="1369" spans="2:16" x14ac:dyDescent="0.3">
      <c r="B1369" s="280"/>
      <c r="C1369" s="300" t="s">
        <v>1718</v>
      </c>
      <c r="D1369" s="300"/>
      <c r="E1369" s="300" t="s">
        <v>2195</v>
      </c>
      <c r="F1369" s="302"/>
      <c r="G1369" s="302"/>
      <c r="H1369" s="300"/>
      <c r="I1369" s="301"/>
      <c r="J1369" s="301">
        <f>3*4</f>
        <v>12</v>
      </c>
      <c r="K1369" s="300"/>
      <c r="L1369" s="300" t="s">
        <v>1720</v>
      </c>
      <c r="M1369" s="302">
        <f>J1371</f>
        <v>12</v>
      </c>
      <c r="N1369" s="291" t="str">
        <f>P1366</f>
        <v>und</v>
      </c>
      <c r="O1369" s="293"/>
      <c r="P1369" s="283"/>
    </row>
    <row r="1370" spans="2:16" x14ac:dyDescent="0.3">
      <c r="B1370" s="280"/>
      <c r="C1370" s="300" t="s">
        <v>2196</v>
      </c>
      <c r="D1370" s="300"/>
      <c r="E1370" s="300"/>
      <c r="F1370" s="302"/>
      <c r="G1370" s="302"/>
      <c r="H1370" s="300"/>
      <c r="I1370" s="301"/>
      <c r="J1370" s="301"/>
      <c r="K1370" s="300"/>
      <c r="L1370" s="300"/>
      <c r="M1370" s="302"/>
      <c r="N1370" s="291"/>
      <c r="O1370" s="293"/>
      <c r="P1370" s="283"/>
    </row>
    <row r="1371" spans="2:16" x14ac:dyDescent="0.3">
      <c r="B1371" s="280"/>
      <c r="C1371" s="326" t="s">
        <v>2197</v>
      </c>
      <c r="D1371" s="300"/>
      <c r="E1371" s="300"/>
      <c r="F1371" s="302"/>
      <c r="G1371" s="302"/>
      <c r="H1371" s="300"/>
      <c r="I1371" s="324" t="s">
        <v>2072</v>
      </c>
      <c r="J1371" s="318">
        <f>SUM(J1369:J1370)</f>
        <v>12</v>
      </c>
      <c r="K1371" s="300"/>
      <c r="L1371" s="300"/>
      <c r="M1371" s="302"/>
      <c r="N1371" s="291"/>
      <c r="O1371" s="293"/>
      <c r="P1371" s="283"/>
    </row>
    <row r="1372" spans="2:16" ht="19.5" thickBot="1" x14ac:dyDescent="0.35">
      <c r="B1372" s="280"/>
      <c r="C1372" s="300"/>
      <c r="D1372" s="300"/>
      <c r="E1372" s="313"/>
      <c r="F1372" s="300"/>
      <c r="G1372" s="306"/>
      <c r="H1372" s="300"/>
      <c r="I1372" s="301"/>
      <c r="J1372" s="301"/>
      <c r="K1372" s="300"/>
      <c r="L1372" s="300"/>
      <c r="M1372" s="302"/>
      <c r="N1372" s="291"/>
      <c r="O1372" s="293"/>
      <c r="P1372" s="283"/>
    </row>
    <row r="1373" spans="2:16" s="187" customFormat="1" ht="19.5" thickBot="1" x14ac:dyDescent="0.25">
      <c r="B1373" s="295" t="s">
        <v>2202</v>
      </c>
      <c r="C1373" s="191" t="s">
        <v>552</v>
      </c>
      <c r="D1373" s="191"/>
      <c r="E1373" s="192"/>
      <c r="F1373" s="192"/>
      <c r="G1373" s="192"/>
      <c r="H1373" s="193"/>
      <c r="I1373" s="192"/>
      <c r="J1373" s="192"/>
      <c r="K1373" s="194"/>
      <c r="L1373" s="194"/>
      <c r="M1373" s="195"/>
      <c r="N1373" s="196"/>
      <c r="O1373" s="196">
        <f>M1376</f>
        <v>8</v>
      </c>
      <c r="P1373" s="296" t="s">
        <v>1783</v>
      </c>
    </row>
    <row r="1374" spans="2:16" s="187" customFormat="1" x14ac:dyDescent="0.2">
      <c r="B1374" s="288"/>
      <c r="C1374" s="289"/>
      <c r="D1374" s="289"/>
      <c r="E1374" s="289"/>
      <c r="F1374" s="289"/>
      <c r="G1374" s="289"/>
      <c r="H1374" s="290"/>
      <c r="I1374" s="289"/>
      <c r="J1374" s="289"/>
      <c r="K1374" s="291"/>
      <c r="L1374" s="291"/>
      <c r="M1374" s="292"/>
      <c r="N1374" s="293"/>
      <c r="O1374" s="293"/>
      <c r="P1374" s="294"/>
    </row>
    <row r="1375" spans="2:16" x14ac:dyDescent="0.3">
      <c r="B1375" s="280"/>
      <c r="C1375" s="297" t="s">
        <v>1716</v>
      </c>
      <c r="D1375" s="297"/>
      <c r="E1375" s="297" t="s">
        <v>2</v>
      </c>
      <c r="F1375" s="297"/>
      <c r="G1375" s="297"/>
      <c r="H1375" s="309"/>
      <c r="I1375" s="297"/>
      <c r="J1375" s="318" t="s">
        <v>2064</v>
      </c>
      <c r="K1375" s="297"/>
      <c r="L1375" s="297"/>
      <c r="M1375" s="298" t="s">
        <v>3</v>
      </c>
      <c r="N1375" s="299" t="s">
        <v>1717</v>
      </c>
      <c r="O1375" s="293"/>
      <c r="P1375" s="283"/>
    </row>
    <row r="1376" spans="2:16" x14ac:dyDescent="0.3">
      <c r="B1376" s="280"/>
      <c r="C1376" s="300" t="s">
        <v>1718</v>
      </c>
      <c r="D1376" s="300"/>
      <c r="E1376" s="300" t="s">
        <v>2195</v>
      </c>
      <c r="F1376" s="302"/>
      <c r="G1376" s="302"/>
      <c r="H1376" s="300"/>
      <c r="I1376" s="301"/>
      <c r="J1376" s="301">
        <f>2*4</f>
        <v>8</v>
      </c>
      <c r="K1376" s="300"/>
      <c r="L1376" s="300" t="s">
        <v>1720</v>
      </c>
      <c r="M1376" s="302">
        <f>J1378</f>
        <v>8</v>
      </c>
      <c r="N1376" s="291" t="str">
        <f>P1373</f>
        <v>und</v>
      </c>
      <c r="O1376" s="293"/>
      <c r="P1376" s="283"/>
    </row>
    <row r="1377" spans="2:16" x14ac:dyDescent="0.3">
      <c r="B1377" s="280"/>
      <c r="C1377" s="300" t="s">
        <v>2196</v>
      </c>
      <c r="D1377" s="300"/>
      <c r="E1377" s="300"/>
      <c r="F1377" s="302"/>
      <c r="G1377" s="302"/>
      <c r="H1377" s="300"/>
      <c r="I1377" s="301"/>
      <c r="J1377" s="301"/>
      <c r="K1377" s="300"/>
      <c r="L1377" s="300"/>
      <c r="M1377" s="302"/>
      <c r="N1377" s="291"/>
      <c r="O1377" s="293"/>
      <c r="P1377" s="283"/>
    </row>
    <row r="1378" spans="2:16" x14ac:dyDescent="0.3">
      <c r="B1378" s="280"/>
      <c r="C1378" s="326" t="s">
        <v>2197</v>
      </c>
      <c r="D1378" s="300"/>
      <c r="E1378" s="300"/>
      <c r="F1378" s="302"/>
      <c r="G1378" s="302"/>
      <c r="H1378" s="300"/>
      <c r="I1378" s="324" t="s">
        <v>2072</v>
      </c>
      <c r="J1378" s="318">
        <f>SUM(J1376:J1377)</f>
        <v>8</v>
      </c>
      <c r="K1378" s="300"/>
      <c r="L1378" s="300"/>
      <c r="M1378" s="302"/>
      <c r="N1378" s="291"/>
      <c r="O1378" s="293"/>
      <c r="P1378" s="283"/>
    </row>
    <row r="1379" spans="2:16" ht="19.5" thickBot="1" x14ac:dyDescent="0.35">
      <c r="B1379" s="280"/>
      <c r="C1379" s="300"/>
      <c r="D1379" s="300"/>
      <c r="E1379" s="313"/>
      <c r="F1379" s="300"/>
      <c r="G1379" s="306"/>
      <c r="H1379" s="300"/>
      <c r="I1379" s="301"/>
      <c r="J1379" s="301"/>
      <c r="K1379" s="300"/>
      <c r="L1379" s="300"/>
      <c r="M1379" s="302"/>
      <c r="N1379" s="291"/>
      <c r="O1379" s="293"/>
      <c r="P1379" s="283"/>
    </row>
    <row r="1380" spans="2:16" s="187" customFormat="1" ht="19.5" thickBot="1" x14ac:dyDescent="0.25">
      <c r="B1380" s="295" t="s">
        <v>2203</v>
      </c>
      <c r="C1380" s="191" t="s">
        <v>555</v>
      </c>
      <c r="D1380" s="191"/>
      <c r="E1380" s="192"/>
      <c r="F1380" s="192"/>
      <c r="G1380" s="192"/>
      <c r="H1380" s="193"/>
      <c r="I1380" s="192"/>
      <c r="J1380" s="192"/>
      <c r="K1380" s="194"/>
      <c r="L1380" s="194"/>
      <c r="M1380" s="195"/>
      <c r="N1380" s="196"/>
      <c r="O1380" s="196">
        <f>M1383</f>
        <v>4</v>
      </c>
      <c r="P1380" s="296" t="s">
        <v>1783</v>
      </c>
    </row>
    <row r="1381" spans="2:16" s="187" customFormat="1" x14ac:dyDescent="0.2">
      <c r="B1381" s="288"/>
      <c r="C1381" s="289"/>
      <c r="D1381" s="289"/>
      <c r="E1381" s="289"/>
      <c r="F1381" s="289"/>
      <c r="G1381" s="289"/>
      <c r="H1381" s="290"/>
      <c r="I1381" s="289"/>
      <c r="J1381" s="289"/>
      <c r="K1381" s="291"/>
      <c r="L1381" s="291"/>
      <c r="M1381" s="292"/>
      <c r="N1381" s="293"/>
      <c r="O1381" s="293"/>
      <c r="P1381" s="294"/>
    </row>
    <row r="1382" spans="2:16" x14ac:dyDescent="0.3">
      <c r="B1382" s="280"/>
      <c r="C1382" s="297" t="s">
        <v>1716</v>
      </c>
      <c r="D1382" s="297"/>
      <c r="E1382" s="297" t="s">
        <v>2</v>
      </c>
      <c r="F1382" s="297"/>
      <c r="G1382" s="297"/>
      <c r="H1382" s="309"/>
      <c r="I1382" s="297"/>
      <c r="J1382" s="318" t="s">
        <v>2064</v>
      </c>
      <c r="K1382" s="297"/>
      <c r="L1382" s="297"/>
      <c r="M1382" s="298" t="s">
        <v>3</v>
      </c>
      <c r="N1382" s="299" t="s">
        <v>1717</v>
      </c>
      <c r="O1382" s="293"/>
      <c r="P1382" s="283"/>
    </row>
    <row r="1383" spans="2:16" x14ac:dyDescent="0.3">
      <c r="B1383" s="280"/>
      <c r="C1383" s="300" t="s">
        <v>1718</v>
      </c>
      <c r="D1383" s="300"/>
      <c r="E1383" s="300" t="s">
        <v>2195</v>
      </c>
      <c r="F1383" s="302"/>
      <c r="G1383" s="302"/>
      <c r="H1383" s="300"/>
      <c r="I1383" s="301"/>
      <c r="J1383" s="301">
        <v>4</v>
      </c>
      <c r="K1383" s="300"/>
      <c r="L1383" s="300" t="s">
        <v>1720</v>
      </c>
      <c r="M1383" s="302">
        <f>J1385</f>
        <v>4</v>
      </c>
      <c r="N1383" s="291" t="str">
        <f>P1380</f>
        <v>und</v>
      </c>
      <c r="O1383" s="293"/>
      <c r="P1383" s="283"/>
    </row>
    <row r="1384" spans="2:16" x14ac:dyDescent="0.3">
      <c r="B1384" s="280"/>
      <c r="C1384" s="300" t="s">
        <v>2196</v>
      </c>
      <c r="D1384" s="300"/>
      <c r="E1384" s="300"/>
      <c r="F1384" s="302"/>
      <c r="G1384" s="302"/>
      <c r="H1384" s="300"/>
      <c r="I1384" s="301"/>
      <c r="J1384" s="301"/>
      <c r="K1384" s="300"/>
      <c r="L1384" s="300"/>
      <c r="M1384" s="302"/>
      <c r="N1384" s="291"/>
      <c r="O1384" s="293"/>
      <c r="P1384" s="283"/>
    </row>
    <row r="1385" spans="2:16" x14ac:dyDescent="0.3">
      <c r="B1385" s="280"/>
      <c r="C1385" s="326" t="s">
        <v>2197</v>
      </c>
      <c r="D1385" s="300"/>
      <c r="E1385" s="300"/>
      <c r="F1385" s="302"/>
      <c r="G1385" s="302"/>
      <c r="H1385" s="300"/>
      <c r="I1385" s="324" t="s">
        <v>2072</v>
      </c>
      <c r="J1385" s="318">
        <f>SUM(J1383:J1384)</f>
        <v>4</v>
      </c>
      <c r="K1385" s="300"/>
      <c r="L1385" s="300"/>
      <c r="M1385" s="302"/>
      <c r="N1385" s="291"/>
      <c r="O1385" s="293"/>
      <c r="P1385" s="283"/>
    </row>
    <row r="1386" spans="2:16" ht="19.5" thickBot="1" x14ac:dyDescent="0.35">
      <c r="B1386" s="280"/>
      <c r="C1386" s="300"/>
      <c r="D1386" s="300"/>
      <c r="E1386" s="313"/>
      <c r="F1386" s="300"/>
      <c r="G1386" s="306"/>
      <c r="H1386" s="300"/>
      <c r="I1386" s="301"/>
      <c r="J1386" s="301"/>
      <c r="K1386" s="300"/>
      <c r="L1386" s="300"/>
      <c r="M1386" s="302"/>
      <c r="N1386" s="291"/>
      <c r="O1386" s="293"/>
      <c r="P1386" s="283"/>
    </row>
    <row r="1387" spans="2:16" s="187" customFormat="1" ht="19.5" thickBot="1" x14ac:dyDescent="0.25">
      <c r="B1387" s="295" t="s">
        <v>2204</v>
      </c>
      <c r="C1387" s="191" t="s">
        <v>558</v>
      </c>
      <c r="D1387" s="191"/>
      <c r="E1387" s="192"/>
      <c r="F1387" s="192"/>
      <c r="G1387" s="192"/>
      <c r="H1387" s="193"/>
      <c r="I1387" s="192"/>
      <c r="J1387" s="192"/>
      <c r="K1387" s="194"/>
      <c r="L1387" s="194"/>
      <c r="M1387" s="195"/>
      <c r="N1387" s="196"/>
      <c r="O1387" s="196">
        <f>M1390</f>
        <v>4</v>
      </c>
      <c r="P1387" s="296" t="s">
        <v>1783</v>
      </c>
    </row>
    <row r="1388" spans="2:16" s="187" customFormat="1" x14ac:dyDescent="0.2">
      <c r="B1388" s="288"/>
      <c r="C1388" s="289"/>
      <c r="D1388" s="289"/>
      <c r="E1388" s="289"/>
      <c r="F1388" s="289"/>
      <c r="G1388" s="289"/>
      <c r="H1388" s="290"/>
      <c r="I1388" s="289"/>
      <c r="J1388" s="289"/>
      <c r="K1388" s="291"/>
      <c r="L1388" s="291"/>
      <c r="M1388" s="292"/>
      <c r="N1388" s="293"/>
      <c r="O1388" s="293"/>
      <c r="P1388" s="294"/>
    </row>
    <row r="1389" spans="2:16" x14ac:dyDescent="0.3">
      <c r="B1389" s="280"/>
      <c r="C1389" s="297" t="s">
        <v>1716</v>
      </c>
      <c r="D1389" s="297"/>
      <c r="E1389" s="297" t="s">
        <v>2</v>
      </c>
      <c r="F1389" s="297"/>
      <c r="G1389" s="297"/>
      <c r="H1389" s="309"/>
      <c r="I1389" s="297"/>
      <c r="J1389" s="318" t="s">
        <v>2064</v>
      </c>
      <c r="K1389" s="297"/>
      <c r="L1389" s="297"/>
      <c r="M1389" s="298" t="s">
        <v>3</v>
      </c>
      <c r="N1389" s="299" t="s">
        <v>1717</v>
      </c>
      <c r="O1389" s="293"/>
      <c r="P1389" s="283"/>
    </row>
    <row r="1390" spans="2:16" x14ac:dyDescent="0.3">
      <c r="B1390" s="280"/>
      <c r="C1390" s="300" t="s">
        <v>1718</v>
      </c>
      <c r="D1390" s="300"/>
      <c r="E1390" s="300" t="s">
        <v>2205</v>
      </c>
      <c r="F1390" s="302"/>
      <c r="G1390" s="302"/>
      <c r="H1390" s="300"/>
      <c r="I1390" s="301"/>
      <c r="J1390" s="301">
        <v>4</v>
      </c>
      <c r="K1390" s="300"/>
      <c r="L1390" s="300" t="s">
        <v>1720</v>
      </c>
      <c r="M1390" s="302">
        <f>J1392</f>
        <v>4</v>
      </c>
      <c r="N1390" s="291" t="str">
        <f>P1387</f>
        <v>und</v>
      </c>
      <c r="O1390" s="293"/>
      <c r="P1390" s="283"/>
    </row>
    <row r="1391" spans="2:16" x14ac:dyDescent="0.3">
      <c r="B1391" s="280"/>
      <c r="C1391" s="300" t="s">
        <v>2196</v>
      </c>
      <c r="D1391" s="300"/>
      <c r="E1391" s="300"/>
      <c r="F1391" s="302"/>
      <c r="G1391" s="302"/>
      <c r="H1391" s="300"/>
      <c r="I1391" s="301"/>
      <c r="J1391" s="301"/>
      <c r="K1391" s="300"/>
      <c r="L1391" s="300"/>
      <c r="M1391" s="302"/>
      <c r="N1391" s="291"/>
      <c r="O1391" s="293"/>
      <c r="P1391" s="283"/>
    </row>
    <row r="1392" spans="2:16" x14ac:dyDescent="0.3">
      <c r="B1392" s="280"/>
      <c r="C1392" s="326" t="s">
        <v>2197</v>
      </c>
      <c r="D1392" s="300"/>
      <c r="E1392" s="300"/>
      <c r="F1392" s="302"/>
      <c r="G1392" s="302"/>
      <c r="H1392" s="300"/>
      <c r="I1392" s="324" t="s">
        <v>2072</v>
      </c>
      <c r="J1392" s="318">
        <f>SUM(J1390:J1391)</f>
        <v>4</v>
      </c>
      <c r="K1392" s="300"/>
      <c r="L1392" s="300"/>
      <c r="M1392" s="302"/>
      <c r="N1392" s="291"/>
      <c r="O1392" s="293"/>
      <c r="P1392" s="283"/>
    </row>
    <row r="1393" spans="2:16" ht="19.5" thickBot="1" x14ac:dyDescent="0.35">
      <c r="B1393" s="280"/>
      <c r="C1393" s="300"/>
      <c r="D1393" s="300"/>
      <c r="E1393" s="313"/>
      <c r="F1393" s="300"/>
      <c r="G1393" s="306"/>
      <c r="H1393" s="300"/>
      <c r="I1393" s="301"/>
      <c r="J1393" s="301"/>
      <c r="K1393" s="300"/>
      <c r="L1393" s="300"/>
      <c r="M1393" s="302"/>
      <c r="N1393" s="291"/>
      <c r="O1393" s="293"/>
      <c r="P1393" s="283"/>
    </row>
    <row r="1394" spans="2:16" s="187" customFormat="1" ht="19.5" thickBot="1" x14ac:dyDescent="0.25">
      <c r="B1394" s="295" t="s">
        <v>2206</v>
      </c>
      <c r="C1394" s="191" t="s">
        <v>562</v>
      </c>
      <c r="D1394" s="191"/>
      <c r="E1394" s="192"/>
      <c r="F1394" s="192"/>
      <c r="G1394" s="192"/>
      <c r="H1394" s="193"/>
      <c r="I1394" s="192"/>
      <c r="J1394" s="192"/>
      <c r="K1394" s="194"/>
      <c r="L1394" s="194"/>
      <c r="M1394" s="195"/>
      <c r="N1394" s="196"/>
      <c r="O1394" s="196">
        <f>M1397</f>
        <v>4</v>
      </c>
      <c r="P1394" s="296" t="s">
        <v>1783</v>
      </c>
    </row>
    <row r="1395" spans="2:16" s="187" customFormat="1" x14ac:dyDescent="0.2">
      <c r="B1395" s="288"/>
      <c r="C1395" s="289"/>
      <c r="D1395" s="289"/>
      <c r="E1395" s="289"/>
      <c r="F1395" s="289"/>
      <c r="G1395" s="289"/>
      <c r="H1395" s="290"/>
      <c r="I1395" s="289"/>
      <c r="J1395" s="289"/>
      <c r="K1395" s="291"/>
      <c r="L1395" s="291"/>
      <c r="M1395" s="292"/>
      <c r="N1395" s="293"/>
      <c r="O1395" s="293"/>
      <c r="P1395" s="294"/>
    </row>
    <row r="1396" spans="2:16" x14ac:dyDescent="0.3">
      <c r="B1396" s="280"/>
      <c r="C1396" s="297" t="s">
        <v>1716</v>
      </c>
      <c r="D1396" s="297"/>
      <c r="E1396" s="297" t="s">
        <v>2</v>
      </c>
      <c r="F1396" s="297"/>
      <c r="G1396" s="297"/>
      <c r="H1396" s="309"/>
      <c r="I1396" s="297"/>
      <c r="J1396" s="318" t="s">
        <v>2064</v>
      </c>
      <c r="K1396" s="297"/>
      <c r="L1396" s="297"/>
      <c r="M1396" s="298" t="s">
        <v>3</v>
      </c>
      <c r="N1396" s="299" t="s">
        <v>1717</v>
      </c>
      <c r="O1396" s="293"/>
      <c r="P1396" s="283"/>
    </row>
    <row r="1397" spans="2:16" x14ac:dyDescent="0.3">
      <c r="B1397" s="280"/>
      <c r="C1397" s="300" t="s">
        <v>1718</v>
      </c>
      <c r="D1397" s="300"/>
      <c r="E1397" s="300" t="s">
        <v>2207</v>
      </c>
      <c r="F1397" s="302"/>
      <c r="G1397" s="302"/>
      <c r="H1397" s="300"/>
      <c r="I1397" s="301"/>
      <c r="J1397" s="301">
        <v>4</v>
      </c>
      <c r="K1397" s="300"/>
      <c r="L1397" s="300" t="s">
        <v>1720</v>
      </c>
      <c r="M1397" s="302">
        <f>J1399</f>
        <v>4</v>
      </c>
      <c r="N1397" s="291" t="str">
        <f>P1394</f>
        <v>und</v>
      </c>
      <c r="O1397" s="293"/>
      <c r="P1397" s="283"/>
    </row>
    <row r="1398" spans="2:16" x14ac:dyDescent="0.3">
      <c r="B1398" s="280"/>
      <c r="C1398" s="300" t="s">
        <v>2196</v>
      </c>
      <c r="D1398" s="300"/>
      <c r="E1398" s="300"/>
      <c r="F1398" s="302"/>
      <c r="G1398" s="302"/>
      <c r="H1398" s="300"/>
      <c r="I1398" s="301"/>
      <c r="J1398" s="301"/>
      <c r="K1398" s="300"/>
      <c r="L1398" s="300"/>
      <c r="M1398" s="302"/>
      <c r="N1398" s="291"/>
      <c r="O1398" s="293"/>
      <c r="P1398" s="283"/>
    </row>
    <row r="1399" spans="2:16" x14ac:dyDescent="0.3">
      <c r="B1399" s="280"/>
      <c r="C1399" s="326" t="s">
        <v>2197</v>
      </c>
      <c r="D1399" s="300"/>
      <c r="E1399" s="300"/>
      <c r="F1399" s="302"/>
      <c r="G1399" s="302"/>
      <c r="H1399" s="300"/>
      <c r="I1399" s="324" t="s">
        <v>2072</v>
      </c>
      <c r="J1399" s="318">
        <f>SUM(J1397:J1398)</f>
        <v>4</v>
      </c>
      <c r="K1399" s="300"/>
      <c r="L1399" s="300"/>
      <c r="M1399" s="302"/>
      <c r="N1399" s="291"/>
      <c r="O1399" s="293"/>
      <c r="P1399" s="283"/>
    </row>
    <row r="1400" spans="2:16" ht="19.5" thickBot="1" x14ac:dyDescent="0.35">
      <c r="B1400" s="280"/>
      <c r="C1400" s="300"/>
      <c r="D1400" s="300"/>
      <c r="E1400" s="313"/>
      <c r="F1400" s="300"/>
      <c r="G1400" s="306"/>
      <c r="H1400" s="300"/>
      <c r="I1400" s="301"/>
      <c r="J1400" s="301"/>
      <c r="K1400" s="300"/>
      <c r="L1400" s="300"/>
      <c r="M1400" s="302"/>
      <c r="N1400" s="291"/>
      <c r="O1400" s="293"/>
      <c r="P1400" s="283"/>
    </row>
    <row r="1401" spans="2:16" s="187" customFormat="1" ht="19.5" thickBot="1" x14ac:dyDescent="0.25">
      <c r="B1401" s="284">
        <v>13</v>
      </c>
      <c r="C1401" s="184" t="s">
        <v>2208</v>
      </c>
      <c r="D1401" s="184"/>
      <c r="E1401" s="185"/>
      <c r="F1401" s="185"/>
      <c r="G1401" s="185"/>
      <c r="H1401" s="184"/>
      <c r="I1401" s="185"/>
      <c r="J1401" s="185"/>
      <c r="K1401" s="185"/>
      <c r="L1401" s="185"/>
      <c r="M1401" s="186"/>
      <c r="N1401" s="185"/>
      <c r="O1401" s="185"/>
      <c r="P1401" s="285"/>
    </row>
    <row r="1402" spans="2:16" s="187" customFormat="1" ht="19.5" thickBot="1" x14ac:dyDescent="0.25">
      <c r="B1402" s="288"/>
      <c r="C1402" s="289"/>
      <c r="D1402" s="289"/>
      <c r="E1402" s="289"/>
      <c r="F1402" s="289"/>
      <c r="G1402" s="289"/>
      <c r="H1402" s="290"/>
      <c r="I1402" s="289"/>
      <c r="J1402" s="289"/>
      <c r="K1402" s="291"/>
      <c r="L1402" s="291"/>
      <c r="M1402" s="292"/>
      <c r="N1402" s="293"/>
      <c r="O1402" s="293"/>
      <c r="P1402" s="294"/>
    </row>
    <row r="1403" spans="2:16" s="187" customFormat="1" ht="19.5" thickBot="1" x14ac:dyDescent="0.25">
      <c r="B1403" s="286" t="s">
        <v>2209</v>
      </c>
      <c r="C1403" s="188" t="s">
        <v>384</v>
      </c>
      <c r="D1403" s="188"/>
      <c r="E1403" s="189"/>
      <c r="F1403" s="189"/>
      <c r="G1403" s="189"/>
      <c r="H1403" s="189"/>
      <c r="I1403" s="189"/>
      <c r="J1403" s="189"/>
      <c r="K1403" s="189"/>
      <c r="L1403" s="189"/>
      <c r="M1403" s="190"/>
      <c r="N1403" s="189"/>
      <c r="O1403" s="189"/>
      <c r="P1403" s="287"/>
    </row>
    <row r="1404" spans="2:16" s="187" customFormat="1" ht="19.5" thickBot="1" x14ac:dyDescent="0.25">
      <c r="B1404" s="288"/>
      <c r="C1404" s="289"/>
      <c r="D1404" s="289"/>
      <c r="E1404" s="289"/>
      <c r="F1404" s="289"/>
      <c r="G1404" s="289"/>
      <c r="H1404" s="290"/>
      <c r="I1404" s="289"/>
      <c r="J1404" s="289"/>
      <c r="K1404" s="291"/>
      <c r="L1404" s="291"/>
      <c r="M1404" s="292"/>
      <c r="N1404" s="293"/>
      <c r="O1404" s="293"/>
      <c r="P1404" s="294"/>
    </row>
    <row r="1405" spans="2:16" s="187" customFormat="1" ht="19.5" thickBot="1" x14ac:dyDescent="0.25">
      <c r="B1405" s="295" t="s">
        <v>2210</v>
      </c>
      <c r="C1405" s="191" t="s">
        <v>566</v>
      </c>
      <c r="D1405" s="191"/>
      <c r="E1405" s="192"/>
      <c r="F1405" s="192"/>
      <c r="G1405" s="192"/>
      <c r="H1405" s="193"/>
      <c r="I1405" s="192"/>
      <c r="J1405" s="192"/>
      <c r="K1405" s="194"/>
      <c r="L1405" s="194"/>
      <c r="M1405" s="195"/>
      <c r="N1405" s="196"/>
      <c r="O1405" s="196">
        <f>M1408</f>
        <v>15.95</v>
      </c>
      <c r="P1405" s="296" t="s">
        <v>1783</v>
      </c>
    </row>
    <row r="1406" spans="2:16" s="187" customFormat="1" x14ac:dyDescent="0.2">
      <c r="B1406" s="288"/>
      <c r="C1406" s="289"/>
      <c r="D1406" s="289"/>
      <c r="E1406" s="289"/>
      <c r="F1406" s="289"/>
      <c r="G1406" s="289"/>
      <c r="H1406" s="290"/>
      <c r="I1406" s="289"/>
      <c r="J1406" s="289"/>
      <c r="K1406" s="291"/>
      <c r="L1406" s="291"/>
      <c r="M1406" s="292"/>
      <c r="N1406" s="293"/>
      <c r="O1406" s="293"/>
      <c r="P1406" s="294"/>
    </row>
    <row r="1407" spans="2:16" x14ac:dyDescent="0.3">
      <c r="B1407" s="280"/>
      <c r="C1407" s="297" t="s">
        <v>1716</v>
      </c>
      <c r="D1407" s="297"/>
      <c r="E1407" s="297" t="s">
        <v>2</v>
      </c>
      <c r="F1407" s="297"/>
      <c r="G1407" s="297"/>
      <c r="H1407" s="309"/>
      <c r="I1407" s="297"/>
      <c r="J1407" s="318" t="s">
        <v>1741</v>
      </c>
      <c r="K1407" s="297"/>
      <c r="L1407" s="297"/>
      <c r="M1407" s="298" t="s">
        <v>3</v>
      </c>
      <c r="N1407" s="299" t="s">
        <v>1717</v>
      </c>
      <c r="O1407" s="293"/>
      <c r="P1407" s="283"/>
    </row>
    <row r="1408" spans="2:16" x14ac:dyDescent="0.3">
      <c r="B1408" s="280"/>
      <c r="C1408" s="300" t="s">
        <v>1718</v>
      </c>
      <c r="D1408" s="300"/>
      <c r="E1408" s="300" t="s">
        <v>2211</v>
      </c>
      <c r="F1408" s="302"/>
      <c r="G1408" s="302"/>
      <c r="H1408" s="300"/>
      <c r="I1408" s="301"/>
      <c r="J1408" s="301">
        <v>15.95</v>
      </c>
      <c r="K1408" s="300"/>
      <c r="L1408" s="300" t="s">
        <v>1720</v>
      </c>
      <c r="M1408" s="302">
        <f>J1410</f>
        <v>15.95</v>
      </c>
      <c r="N1408" s="291" t="str">
        <f>P1405</f>
        <v>und</v>
      </c>
      <c r="O1408" s="293"/>
      <c r="P1408" s="283"/>
    </row>
    <row r="1409" spans="2:16" x14ac:dyDescent="0.3">
      <c r="B1409" s="280"/>
      <c r="C1409" s="300" t="s">
        <v>2212</v>
      </c>
      <c r="D1409" s="300"/>
      <c r="E1409" s="300" t="s">
        <v>2213</v>
      </c>
      <c r="F1409" s="302"/>
      <c r="G1409" s="302"/>
      <c r="H1409" s="300"/>
      <c r="I1409" s="301"/>
      <c r="J1409" s="301"/>
      <c r="K1409" s="300"/>
      <c r="L1409" s="300"/>
      <c r="M1409" s="302"/>
      <c r="N1409" s="291"/>
      <c r="O1409" s="293"/>
      <c r="P1409" s="283"/>
    </row>
    <row r="1410" spans="2:16" x14ac:dyDescent="0.3">
      <c r="B1410" s="280"/>
      <c r="C1410" s="326" t="s">
        <v>2197</v>
      </c>
      <c r="D1410" s="300"/>
      <c r="E1410" s="300"/>
      <c r="F1410" s="302"/>
      <c r="G1410" s="302"/>
      <c r="H1410" s="300"/>
      <c r="I1410" s="324" t="s">
        <v>2072</v>
      </c>
      <c r="J1410" s="318">
        <f>SUM(J1408:J1409)</f>
        <v>15.95</v>
      </c>
      <c r="K1410" s="300"/>
      <c r="L1410" s="300"/>
      <c r="M1410" s="302"/>
      <c r="N1410" s="291"/>
      <c r="O1410" s="293"/>
      <c r="P1410" s="283"/>
    </row>
    <row r="1411" spans="2:16" ht="19.5" thickBot="1" x14ac:dyDescent="0.35">
      <c r="B1411" s="280"/>
      <c r="C1411" s="300"/>
      <c r="D1411" s="300"/>
      <c r="E1411" s="313"/>
      <c r="F1411" s="300"/>
      <c r="G1411" s="306"/>
      <c r="H1411" s="300"/>
      <c r="I1411" s="301"/>
      <c r="J1411" s="301"/>
      <c r="K1411" s="300"/>
      <c r="L1411" s="300"/>
      <c r="M1411" s="302"/>
      <c r="N1411" s="291"/>
      <c r="O1411" s="293"/>
      <c r="P1411" s="283"/>
    </row>
    <row r="1412" spans="2:16" s="187" customFormat="1" ht="19.5" thickBot="1" x14ac:dyDescent="0.25">
      <c r="B1412" s="286" t="s">
        <v>2214</v>
      </c>
      <c r="C1412" s="188" t="s">
        <v>407</v>
      </c>
      <c r="D1412" s="188"/>
      <c r="E1412" s="189"/>
      <c r="F1412" s="189"/>
      <c r="G1412" s="189"/>
      <c r="H1412" s="189"/>
      <c r="I1412" s="189"/>
      <c r="J1412" s="189"/>
      <c r="K1412" s="189"/>
      <c r="L1412" s="189"/>
      <c r="M1412" s="190"/>
      <c r="N1412" s="189"/>
      <c r="O1412" s="189"/>
      <c r="P1412" s="287"/>
    </row>
    <row r="1413" spans="2:16" s="187" customFormat="1" ht="19.5" thickBot="1" x14ac:dyDescent="0.25">
      <c r="B1413" s="288"/>
      <c r="C1413" s="289"/>
      <c r="D1413" s="289"/>
      <c r="E1413" s="289"/>
      <c r="F1413" s="289"/>
      <c r="G1413" s="289"/>
      <c r="H1413" s="290"/>
      <c r="I1413" s="289"/>
      <c r="J1413" s="289"/>
      <c r="K1413" s="291"/>
      <c r="L1413" s="291"/>
      <c r="M1413" s="292"/>
      <c r="N1413" s="293"/>
      <c r="O1413" s="293"/>
      <c r="P1413" s="294"/>
    </row>
    <row r="1414" spans="2:16" s="187" customFormat="1" ht="19.5" thickBot="1" x14ac:dyDescent="0.25">
      <c r="B1414" s="295" t="s">
        <v>2215</v>
      </c>
      <c r="C1414" s="191" t="s">
        <v>570</v>
      </c>
      <c r="D1414" s="191"/>
      <c r="E1414" s="192"/>
      <c r="F1414" s="192"/>
      <c r="G1414" s="192"/>
      <c r="H1414" s="193"/>
      <c r="I1414" s="192"/>
      <c r="J1414" s="192"/>
      <c r="K1414" s="194"/>
      <c r="L1414" s="194"/>
      <c r="M1414" s="195"/>
      <c r="N1414" s="196"/>
      <c r="O1414" s="196">
        <f>M1417</f>
        <v>12</v>
      </c>
      <c r="P1414" s="296" t="s">
        <v>1783</v>
      </c>
    </row>
    <row r="1415" spans="2:16" s="187" customFormat="1" x14ac:dyDescent="0.2">
      <c r="B1415" s="288"/>
      <c r="C1415" s="289"/>
      <c r="D1415" s="289"/>
      <c r="E1415" s="289"/>
      <c r="F1415" s="289"/>
      <c r="G1415" s="289"/>
      <c r="H1415" s="290"/>
      <c r="I1415" s="289"/>
      <c r="J1415" s="289"/>
      <c r="K1415" s="291"/>
      <c r="L1415" s="291"/>
      <c r="M1415" s="292"/>
      <c r="N1415" s="293"/>
      <c r="O1415" s="293"/>
      <c r="P1415" s="294"/>
    </row>
    <row r="1416" spans="2:16" x14ac:dyDescent="0.3">
      <c r="B1416" s="280"/>
      <c r="C1416" s="297" t="s">
        <v>1716</v>
      </c>
      <c r="D1416" s="297"/>
      <c r="E1416" s="297" t="s">
        <v>2</v>
      </c>
      <c r="F1416" s="297"/>
      <c r="G1416" s="297"/>
      <c r="H1416" s="309"/>
      <c r="I1416" s="297"/>
      <c r="J1416" s="318" t="s">
        <v>2064</v>
      </c>
      <c r="K1416" s="297"/>
      <c r="L1416" s="297"/>
      <c r="M1416" s="298" t="s">
        <v>3</v>
      </c>
      <c r="N1416" s="299" t="s">
        <v>1717</v>
      </c>
      <c r="O1416" s="293"/>
      <c r="P1416" s="283"/>
    </row>
    <row r="1417" spans="2:16" x14ac:dyDescent="0.3">
      <c r="B1417" s="280"/>
      <c r="C1417" s="300" t="s">
        <v>1718</v>
      </c>
      <c r="D1417" s="300"/>
      <c r="E1417" s="300" t="s">
        <v>2211</v>
      </c>
      <c r="F1417" s="302"/>
      <c r="G1417" s="302"/>
      <c r="H1417" s="300"/>
      <c r="I1417" s="301"/>
      <c r="J1417" s="301">
        <v>12</v>
      </c>
      <c r="K1417" s="300"/>
      <c r="L1417" s="300" t="s">
        <v>1720</v>
      </c>
      <c r="M1417" s="302">
        <f>J1419</f>
        <v>12</v>
      </c>
      <c r="N1417" s="291" t="str">
        <f>P1414</f>
        <v>und</v>
      </c>
      <c r="O1417" s="293"/>
      <c r="P1417" s="283"/>
    </row>
    <row r="1418" spans="2:16" x14ac:dyDescent="0.3">
      <c r="B1418" s="280"/>
      <c r="C1418" s="300" t="s">
        <v>2212</v>
      </c>
      <c r="D1418" s="300"/>
      <c r="E1418" s="300"/>
      <c r="F1418" s="302"/>
      <c r="G1418" s="302"/>
      <c r="H1418" s="300"/>
      <c r="I1418" s="301"/>
      <c r="J1418" s="301"/>
      <c r="K1418" s="300"/>
      <c r="L1418" s="300"/>
      <c r="M1418" s="302"/>
      <c r="N1418" s="291"/>
      <c r="O1418" s="293"/>
      <c r="P1418" s="283"/>
    </row>
    <row r="1419" spans="2:16" x14ac:dyDescent="0.3">
      <c r="B1419" s="280"/>
      <c r="C1419" s="326" t="s">
        <v>2197</v>
      </c>
      <c r="D1419" s="300"/>
      <c r="E1419" s="300"/>
      <c r="F1419" s="302"/>
      <c r="G1419" s="302"/>
      <c r="H1419" s="300"/>
      <c r="I1419" s="324" t="s">
        <v>2072</v>
      </c>
      <c r="J1419" s="318">
        <f>SUM(J1417:J1418)</f>
        <v>12</v>
      </c>
      <c r="K1419" s="300"/>
      <c r="L1419" s="300"/>
      <c r="M1419" s="302"/>
      <c r="N1419" s="291"/>
      <c r="O1419" s="293"/>
      <c r="P1419" s="283"/>
    </row>
    <row r="1420" spans="2:16" ht="19.5" thickBot="1" x14ac:dyDescent="0.35">
      <c r="B1420" s="280"/>
      <c r="C1420" s="300"/>
      <c r="D1420" s="300"/>
      <c r="E1420" s="313"/>
      <c r="F1420" s="300"/>
      <c r="G1420" s="306"/>
      <c r="H1420" s="300"/>
      <c r="I1420" s="301"/>
      <c r="J1420" s="301"/>
      <c r="K1420" s="300"/>
      <c r="L1420" s="300"/>
      <c r="M1420" s="302"/>
      <c r="N1420" s="291"/>
      <c r="O1420" s="293"/>
      <c r="P1420" s="283"/>
    </row>
    <row r="1421" spans="2:16" s="187" customFormat="1" ht="19.5" thickBot="1" x14ac:dyDescent="0.25">
      <c r="B1421" s="295" t="s">
        <v>2216</v>
      </c>
      <c r="C1421" s="191" t="s">
        <v>573</v>
      </c>
      <c r="D1421" s="191"/>
      <c r="E1421" s="192"/>
      <c r="F1421" s="192"/>
      <c r="G1421" s="192"/>
      <c r="H1421" s="193"/>
      <c r="I1421" s="192"/>
      <c r="J1421" s="192"/>
      <c r="K1421" s="194"/>
      <c r="L1421" s="194"/>
      <c r="M1421" s="195"/>
      <c r="N1421" s="196"/>
      <c r="O1421" s="196">
        <f>M1424</f>
        <v>12</v>
      </c>
      <c r="P1421" s="296" t="s">
        <v>1783</v>
      </c>
    </row>
    <row r="1422" spans="2:16" s="187" customFormat="1" x14ac:dyDescent="0.2">
      <c r="B1422" s="288"/>
      <c r="C1422" s="289"/>
      <c r="D1422" s="289"/>
      <c r="E1422" s="289"/>
      <c r="F1422" s="289"/>
      <c r="G1422" s="289"/>
      <c r="H1422" s="290"/>
      <c r="I1422" s="289"/>
      <c r="J1422" s="289"/>
      <c r="K1422" s="291"/>
      <c r="L1422" s="291"/>
      <c r="M1422" s="292"/>
      <c r="N1422" s="293"/>
      <c r="O1422" s="293"/>
      <c r="P1422" s="294"/>
    </row>
    <row r="1423" spans="2:16" x14ac:dyDescent="0.3">
      <c r="B1423" s="280"/>
      <c r="C1423" s="297" t="s">
        <v>1716</v>
      </c>
      <c r="D1423" s="297"/>
      <c r="E1423" s="297" t="s">
        <v>2</v>
      </c>
      <c r="F1423" s="297"/>
      <c r="G1423" s="297"/>
      <c r="H1423" s="309"/>
      <c r="I1423" s="297"/>
      <c r="J1423" s="318" t="s">
        <v>2064</v>
      </c>
      <c r="K1423" s="297"/>
      <c r="L1423" s="297"/>
      <c r="M1423" s="298" t="s">
        <v>3</v>
      </c>
      <c r="N1423" s="299" t="s">
        <v>1717</v>
      </c>
      <c r="O1423" s="293"/>
      <c r="P1423" s="283"/>
    </row>
    <row r="1424" spans="2:16" x14ac:dyDescent="0.3">
      <c r="B1424" s="280"/>
      <c r="C1424" s="300" t="s">
        <v>1718</v>
      </c>
      <c r="D1424" s="300"/>
      <c r="E1424" s="300" t="s">
        <v>2211</v>
      </c>
      <c r="F1424" s="302"/>
      <c r="G1424" s="302"/>
      <c r="H1424" s="300"/>
      <c r="I1424" s="301"/>
      <c r="J1424" s="301">
        <v>12</v>
      </c>
      <c r="K1424" s="300"/>
      <c r="L1424" s="300" t="s">
        <v>1720</v>
      </c>
      <c r="M1424" s="302">
        <f>J1426</f>
        <v>12</v>
      </c>
      <c r="N1424" s="291" t="str">
        <f>P1421</f>
        <v>und</v>
      </c>
      <c r="O1424" s="293"/>
      <c r="P1424" s="283"/>
    </row>
    <row r="1425" spans="2:16" x14ac:dyDescent="0.3">
      <c r="B1425" s="280"/>
      <c r="C1425" s="300" t="s">
        <v>2212</v>
      </c>
      <c r="D1425" s="300"/>
      <c r="E1425" s="300"/>
      <c r="F1425" s="302"/>
      <c r="G1425" s="302"/>
      <c r="H1425" s="300"/>
      <c r="I1425" s="301"/>
      <c r="J1425" s="301"/>
      <c r="K1425" s="300"/>
      <c r="L1425" s="300"/>
      <c r="M1425" s="302"/>
      <c r="N1425" s="291"/>
      <c r="O1425" s="293"/>
      <c r="P1425" s="283"/>
    </row>
    <row r="1426" spans="2:16" x14ac:dyDescent="0.3">
      <c r="B1426" s="280"/>
      <c r="C1426" s="326" t="s">
        <v>2197</v>
      </c>
      <c r="D1426" s="300"/>
      <c r="E1426" s="300"/>
      <c r="F1426" s="302"/>
      <c r="G1426" s="302"/>
      <c r="H1426" s="300"/>
      <c r="I1426" s="324" t="s">
        <v>2072</v>
      </c>
      <c r="J1426" s="318">
        <f>SUM(J1424:J1425)</f>
        <v>12</v>
      </c>
      <c r="K1426" s="300"/>
      <c r="L1426" s="300"/>
      <c r="M1426" s="302"/>
      <c r="N1426" s="291"/>
      <c r="O1426" s="293"/>
      <c r="P1426" s="283"/>
    </row>
    <row r="1427" spans="2:16" ht="19.5" thickBot="1" x14ac:dyDescent="0.35">
      <c r="B1427" s="280"/>
      <c r="C1427" s="300"/>
      <c r="D1427" s="300"/>
      <c r="E1427" s="313"/>
      <c r="F1427" s="300"/>
      <c r="G1427" s="306"/>
      <c r="H1427" s="300"/>
      <c r="I1427" s="301"/>
      <c r="J1427" s="301"/>
      <c r="K1427" s="300"/>
      <c r="L1427" s="300"/>
      <c r="M1427" s="302"/>
      <c r="N1427" s="291"/>
      <c r="O1427" s="293"/>
      <c r="P1427" s="283"/>
    </row>
    <row r="1428" spans="2:16" s="187" customFormat="1" ht="19.5" thickBot="1" x14ac:dyDescent="0.25">
      <c r="B1428" s="295" t="s">
        <v>2217</v>
      </c>
      <c r="C1428" s="191" t="s">
        <v>576</v>
      </c>
      <c r="D1428" s="191"/>
      <c r="E1428" s="192"/>
      <c r="F1428" s="192"/>
      <c r="G1428" s="192"/>
      <c r="H1428" s="193"/>
      <c r="I1428" s="192"/>
      <c r="J1428" s="192"/>
      <c r="K1428" s="194"/>
      <c r="L1428" s="194"/>
      <c r="M1428" s="195"/>
      <c r="N1428" s="196"/>
      <c r="O1428" s="196">
        <f>M1431</f>
        <v>1</v>
      </c>
      <c r="P1428" s="296" t="s">
        <v>1783</v>
      </c>
    </row>
    <row r="1429" spans="2:16" s="187" customFormat="1" x14ac:dyDescent="0.2">
      <c r="B1429" s="288"/>
      <c r="C1429" s="289"/>
      <c r="D1429" s="289"/>
      <c r="E1429" s="289"/>
      <c r="F1429" s="289"/>
      <c r="G1429" s="289"/>
      <c r="H1429" s="290"/>
      <c r="I1429" s="289"/>
      <c r="J1429" s="289"/>
      <c r="K1429" s="291"/>
      <c r="L1429" s="291"/>
      <c r="M1429" s="292"/>
      <c r="N1429" s="293"/>
      <c r="O1429" s="293"/>
      <c r="P1429" s="294"/>
    </row>
    <row r="1430" spans="2:16" x14ac:dyDescent="0.3">
      <c r="B1430" s="280"/>
      <c r="C1430" s="297" t="s">
        <v>1716</v>
      </c>
      <c r="D1430" s="297"/>
      <c r="E1430" s="297" t="s">
        <v>2</v>
      </c>
      <c r="F1430" s="297"/>
      <c r="G1430" s="297"/>
      <c r="H1430" s="309"/>
      <c r="I1430" s="297"/>
      <c r="J1430" s="318" t="s">
        <v>2064</v>
      </c>
      <c r="K1430" s="297"/>
      <c r="L1430" s="297"/>
      <c r="M1430" s="298" t="s">
        <v>3</v>
      </c>
      <c r="N1430" s="299" t="s">
        <v>1717</v>
      </c>
      <c r="O1430" s="293"/>
      <c r="P1430" s="283"/>
    </row>
    <row r="1431" spans="2:16" x14ac:dyDescent="0.3">
      <c r="B1431" s="280"/>
      <c r="C1431" s="300" t="s">
        <v>1718</v>
      </c>
      <c r="D1431" s="300"/>
      <c r="E1431" s="300" t="s">
        <v>2211</v>
      </c>
      <c r="F1431" s="302"/>
      <c r="G1431" s="302"/>
      <c r="H1431" s="300"/>
      <c r="I1431" s="301"/>
      <c r="J1431" s="301">
        <v>1</v>
      </c>
      <c r="K1431" s="300"/>
      <c r="L1431" s="300" t="s">
        <v>1720</v>
      </c>
      <c r="M1431" s="302">
        <f>J1433</f>
        <v>1</v>
      </c>
      <c r="N1431" s="291" t="str">
        <f>P1428</f>
        <v>und</v>
      </c>
      <c r="O1431" s="293"/>
      <c r="P1431" s="283"/>
    </row>
    <row r="1432" spans="2:16" x14ac:dyDescent="0.3">
      <c r="B1432" s="280"/>
      <c r="C1432" s="300" t="s">
        <v>2212</v>
      </c>
      <c r="D1432" s="300"/>
      <c r="E1432" s="300"/>
      <c r="F1432" s="302"/>
      <c r="G1432" s="302"/>
      <c r="H1432" s="300"/>
      <c r="I1432" s="301"/>
      <c r="J1432" s="301"/>
      <c r="K1432" s="300"/>
      <c r="L1432" s="300"/>
      <c r="M1432" s="302"/>
      <c r="N1432" s="291"/>
      <c r="O1432" s="293"/>
      <c r="P1432" s="283"/>
    </row>
    <row r="1433" spans="2:16" x14ac:dyDescent="0.3">
      <c r="B1433" s="280"/>
      <c r="C1433" s="326" t="s">
        <v>2197</v>
      </c>
      <c r="D1433" s="300"/>
      <c r="E1433" s="300"/>
      <c r="F1433" s="302"/>
      <c r="G1433" s="302"/>
      <c r="H1433" s="300"/>
      <c r="I1433" s="324" t="s">
        <v>2072</v>
      </c>
      <c r="J1433" s="318">
        <f>SUM(J1431:J1432)</f>
        <v>1</v>
      </c>
      <c r="K1433" s="300"/>
      <c r="L1433" s="300"/>
      <c r="M1433" s="302"/>
      <c r="N1433" s="291"/>
      <c r="O1433" s="293"/>
      <c r="P1433" s="283"/>
    </row>
    <row r="1434" spans="2:16" ht="19.5" thickBot="1" x14ac:dyDescent="0.35">
      <c r="B1434" s="280"/>
      <c r="C1434" s="300"/>
      <c r="D1434" s="300"/>
      <c r="E1434" s="313"/>
      <c r="F1434" s="300"/>
      <c r="G1434" s="306"/>
      <c r="H1434" s="300"/>
      <c r="I1434" s="301"/>
      <c r="J1434" s="301"/>
      <c r="K1434" s="300"/>
      <c r="L1434" s="300"/>
      <c r="M1434" s="302"/>
      <c r="N1434" s="291"/>
      <c r="O1434" s="293"/>
      <c r="P1434" s="283"/>
    </row>
    <row r="1435" spans="2:16" s="187" customFormat="1" ht="19.5" thickBot="1" x14ac:dyDescent="0.25">
      <c r="B1435" s="286" t="s">
        <v>2218</v>
      </c>
      <c r="C1435" s="188" t="s">
        <v>578</v>
      </c>
      <c r="D1435" s="188"/>
      <c r="E1435" s="189"/>
      <c r="F1435" s="189"/>
      <c r="G1435" s="189"/>
      <c r="H1435" s="189"/>
      <c r="I1435" s="189"/>
      <c r="J1435" s="189"/>
      <c r="K1435" s="189"/>
      <c r="L1435" s="189"/>
      <c r="M1435" s="190"/>
      <c r="N1435" s="189"/>
      <c r="O1435" s="189"/>
      <c r="P1435" s="287"/>
    </row>
    <row r="1436" spans="2:16" s="187" customFormat="1" ht="19.5" thickBot="1" x14ac:dyDescent="0.25">
      <c r="B1436" s="288"/>
      <c r="C1436" s="289"/>
      <c r="D1436" s="289"/>
      <c r="E1436" s="289"/>
      <c r="F1436" s="289"/>
      <c r="G1436" s="289"/>
      <c r="H1436" s="290"/>
      <c r="I1436" s="289"/>
      <c r="J1436" s="289"/>
      <c r="K1436" s="291"/>
      <c r="L1436" s="291"/>
      <c r="M1436" s="292"/>
      <c r="N1436" s="293"/>
      <c r="O1436" s="293"/>
      <c r="P1436" s="294"/>
    </row>
    <row r="1437" spans="2:16" s="187" customFormat="1" ht="19.5" thickBot="1" x14ac:dyDescent="0.25">
      <c r="B1437" s="295" t="s">
        <v>2219</v>
      </c>
      <c r="C1437" s="191" t="s">
        <v>581</v>
      </c>
      <c r="D1437" s="191"/>
      <c r="E1437" s="192"/>
      <c r="F1437" s="192"/>
      <c r="G1437" s="192"/>
      <c r="H1437" s="193"/>
      <c r="I1437" s="192"/>
      <c r="J1437" s="192"/>
      <c r="K1437" s="194"/>
      <c r="L1437" s="194"/>
      <c r="M1437" s="195"/>
      <c r="N1437" s="196"/>
      <c r="O1437" s="196">
        <f>M1440</f>
        <v>37.799999999999997</v>
      </c>
      <c r="P1437" s="296" t="s">
        <v>1731</v>
      </c>
    </row>
    <row r="1438" spans="2:16" s="187" customFormat="1" x14ac:dyDescent="0.2">
      <c r="B1438" s="288"/>
      <c r="C1438" s="289"/>
      <c r="D1438" s="289"/>
      <c r="E1438" s="289"/>
      <c r="F1438" s="289"/>
      <c r="G1438" s="289"/>
      <c r="H1438" s="290"/>
      <c r="I1438" s="289"/>
      <c r="J1438" s="289"/>
      <c r="K1438" s="291"/>
      <c r="L1438" s="291"/>
      <c r="M1438" s="292"/>
      <c r="N1438" s="293"/>
      <c r="O1438" s="293"/>
      <c r="P1438" s="294"/>
    </row>
    <row r="1439" spans="2:16" x14ac:dyDescent="0.3">
      <c r="B1439" s="280"/>
      <c r="C1439" s="297" t="s">
        <v>1716</v>
      </c>
      <c r="D1439" s="297"/>
      <c r="E1439" s="297" t="s">
        <v>2</v>
      </c>
      <c r="F1439" s="302"/>
      <c r="G1439" s="302"/>
      <c r="H1439" s="309"/>
      <c r="I1439" s="302"/>
      <c r="J1439" s="297" t="s">
        <v>1741</v>
      </c>
      <c r="K1439" s="297"/>
      <c r="L1439" s="297"/>
      <c r="M1439" s="298" t="s">
        <v>3</v>
      </c>
      <c r="N1439" s="299" t="s">
        <v>1717</v>
      </c>
      <c r="O1439" s="293"/>
      <c r="P1439" s="283"/>
    </row>
    <row r="1440" spans="2:16" x14ac:dyDescent="0.3">
      <c r="B1440" s="280"/>
      <c r="C1440" s="300" t="s">
        <v>1718</v>
      </c>
      <c r="D1440" s="300"/>
      <c r="E1440" s="300" t="s">
        <v>2011</v>
      </c>
      <c r="F1440" s="302"/>
      <c r="G1440" s="302"/>
      <c r="H1440" s="300"/>
      <c r="I1440" s="302"/>
      <c r="J1440" s="302">
        <v>18.899999999999999</v>
      </c>
      <c r="K1440" s="300"/>
      <c r="L1440" s="300" t="s">
        <v>1720</v>
      </c>
      <c r="M1440" s="302">
        <f>J1443</f>
        <v>37.799999999999997</v>
      </c>
      <c r="N1440" s="291" t="str">
        <f>P1437</f>
        <v>m</v>
      </c>
      <c r="O1440" s="293"/>
      <c r="P1440" s="283"/>
    </row>
    <row r="1441" spans="2:16" x14ac:dyDescent="0.3">
      <c r="B1441" s="280"/>
      <c r="C1441" s="300" t="s">
        <v>2212</v>
      </c>
      <c r="D1441" s="300"/>
      <c r="E1441" s="300" t="s">
        <v>2220</v>
      </c>
      <c r="F1441" s="302"/>
      <c r="G1441" s="302"/>
      <c r="H1441" s="300"/>
      <c r="I1441" s="302"/>
      <c r="J1441" s="302">
        <v>18.899999999999999</v>
      </c>
      <c r="K1441" s="300"/>
      <c r="L1441" s="300"/>
      <c r="M1441" s="302"/>
      <c r="N1441" s="291"/>
      <c r="O1441" s="293"/>
      <c r="P1441" s="283"/>
    </row>
    <row r="1442" spans="2:16" x14ac:dyDescent="0.3">
      <c r="B1442" s="280"/>
      <c r="C1442" s="326" t="s">
        <v>2197</v>
      </c>
      <c r="D1442" s="300"/>
      <c r="E1442" s="300"/>
      <c r="F1442" s="302"/>
      <c r="G1442" s="302"/>
      <c r="H1442" s="300"/>
      <c r="I1442" s="302"/>
      <c r="J1442" s="302"/>
      <c r="K1442" s="300"/>
      <c r="L1442" s="300"/>
      <c r="M1442" s="302"/>
      <c r="N1442" s="291"/>
      <c r="O1442" s="293"/>
      <c r="P1442" s="283"/>
    </row>
    <row r="1443" spans="2:16" x14ac:dyDescent="0.3">
      <c r="B1443" s="280"/>
      <c r="C1443" s="300"/>
      <c r="D1443" s="300"/>
      <c r="E1443" s="300"/>
      <c r="F1443" s="302"/>
      <c r="G1443" s="302"/>
      <c r="H1443" s="300"/>
      <c r="I1443" s="322" t="s">
        <v>2221</v>
      </c>
      <c r="J1443" s="302">
        <f>SUM(J1440:J1442)</f>
        <v>37.799999999999997</v>
      </c>
      <c r="K1443" s="300"/>
      <c r="L1443" s="300"/>
      <c r="M1443" s="302"/>
      <c r="N1443" s="291"/>
      <c r="O1443" s="293"/>
      <c r="P1443" s="283"/>
    </row>
    <row r="1444" spans="2:16" x14ac:dyDescent="0.3">
      <c r="B1444" s="280"/>
      <c r="C1444" s="326"/>
      <c r="D1444" s="300"/>
      <c r="E1444" s="300"/>
      <c r="F1444" s="302"/>
      <c r="G1444" s="302"/>
      <c r="H1444" s="300"/>
      <c r="I1444" s="324"/>
      <c r="J1444" s="318"/>
      <c r="K1444" s="300"/>
      <c r="L1444" s="300"/>
      <c r="M1444" s="302"/>
      <c r="N1444" s="291"/>
      <c r="O1444" s="293"/>
      <c r="P1444" s="283"/>
    </row>
    <row r="1445" spans="2:16" ht="19.5" thickBot="1" x14ac:dyDescent="0.35">
      <c r="B1445" s="280"/>
      <c r="C1445" s="300"/>
      <c r="D1445" s="300"/>
      <c r="E1445" s="313"/>
      <c r="F1445" s="300"/>
      <c r="G1445" s="306"/>
      <c r="H1445" s="300"/>
      <c r="I1445" s="301"/>
      <c r="J1445" s="301"/>
      <c r="K1445" s="300"/>
      <c r="L1445" s="300"/>
      <c r="M1445" s="302"/>
      <c r="N1445" s="291"/>
      <c r="O1445" s="293"/>
      <c r="P1445" s="283"/>
    </row>
    <row r="1446" spans="2:16" s="187" customFormat="1" ht="19.5" thickBot="1" x14ac:dyDescent="0.25">
      <c r="B1446" s="295" t="s">
        <v>2222</v>
      </c>
      <c r="C1446" s="191" t="s">
        <v>584</v>
      </c>
      <c r="D1446" s="191"/>
      <c r="E1446" s="192"/>
      <c r="F1446" s="192"/>
      <c r="G1446" s="192"/>
      <c r="H1446" s="193"/>
      <c r="I1446" s="192"/>
      <c r="J1446" s="192"/>
      <c r="K1446" s="194"/>
      <c r="L1446" s="194"/>
      <c r="M1446" s="195"/>
      <c r="N1446" s="196"/>
      <c r="O1446" s="196">
        <f>M1449</f>
        <v>26.5</v>
      </c>
      <c r="P1446" s="296" t="s">
        <v>1731</v>
      </c>
    </row>
    <row r="1447" spans="2:16" s="187" customFormat="1" x14ac:dyDescent="0.2">
      <c r="B1447" s="288"/>
      <c r="C1447" s="289"/>
      <c r="D1447" s="289"/>
      <c r="E1447" s="289"/>
      <c r="F1447" s="289"/>
      <c r="G1447" s="289"/>
      <c r="H1447" s="290"/>
      <c r="I1447" s="289"/>
      <c r="J1447" s="289"/>
      <c r="K1447" s="291"/>
      <c r="L1447" s="291"/>
      <c r="M1447" s="292"/>
      <c r="N1447" s="293"/>
      <c r="O1447" s="293"/>
      <c r="P1447" s="294"/>
    </row>
    <row r="1448" spans="2:16" x14ac:dyDescent="0.3">
      <c r="B1448" s="280"/>
      <c r="C1448" s="297" t="s">
        <v>1716</v>
      </c>
      <c r="D1448" s="297"/>
      <c r="E1448" s="297" t="s">
        <v>2</v>
      </c>
      <c r="F1448" s="309"/>
      <c r="G1448" s="309"/>
      <c r="H1448" s="309"/>
      <c r="I1448" s="297"/>
      <c r="J1448" s="297" t="s">
        <v>1741</v>
      </c>
      <c r="K1448" s="297"/>
      <c r="L1448" s="297"/>
      <c r="M1448" s="298" t="s">
        <v>3</v>
      </c>
      <c r="N1448" s="299" t="s">
        <v>1717</v>
      </c>
      <c r="O1448" s="293"/>
      <c r="P1448" s="283"/>
    </row>
    <row r="1449" spans="2:16" x14ac:dyDescent="0.3">
      <c r="B1449" s="280"/>
      <c r="C1449" s="300" t="s">
        <v>1718</v>
      </c>
      <c r="D1449" s="300"/>
      <c r="E1449" s="300" t="s">
        <v>2223</v>
      </c>
      <c r="F1449" s="309"/>
      <c r="G1449" s="309"/>
      <c r="H1449" s="300"/>
      <c r="I1449" s="302"/>
      <c r="J1449" s="302">
        <v>15.8</v>
      </c>
      <c r="K1449" s="300"/>
      <c r="L1449" s="300" t="s">
        <v>1720</v>
      </c>
      <c r="M1449" s="302">
        <f>J1451</f>
        <v>26.5</v>
      </c>
      <c r="N1449" s="291" t="str">
        <f>P1446</f>
        <v>m</v>
      </c>
      <c r="O1449" s="293"/>
      <c r="P1449" s="283"/>
    </row>
    <row r="1450" spans="2:16" x14ac:dyDescent="0.3">
      <c r="B1450" s="280"/>
      <c r="C1450" s="300" t="s">
        <v>2224</v>
      </c>
      <c r="D1450" s="300"/>
      <c r="E1450" s="300" t="s">
        <v>2225</v>
      </c>
      <c r="F1450" s="309"/>
      <c r="G1450" s="309"/>
      <c r="H1450" s="300"/>
      <c r="I1450" s="302"/>
      <c r="J1450" s="302">
        <v>10.7</v>
      </c>
      <c r="K1450" s="300"/>
      <c r="L1450" s="300"/>
      <c r="M1450" s="302"/>
      <c r="N1450" s="291"/>
      <c r="O1450" s="293"/>
      <c r="P1450" s="283"/>
    </row>
    <row r="1451" spans="2:16" x14ac:dyDescent="0.3">
      <c r="B1451" s="280"/>
      <c r="C1451" s="326"/>
      <c r="D1451" s="300"/>
      <c r="E1451" s="300"/>
      <c r="F1451" s="309"/>
      <c r="G1451" s="309"/>
      <c r="H1451" s="300"/>
      <c r="I1451" s="322" t="s">
        <v>2221</v>
      </c>
      <c r="J1451" s="302">
        <f>SUM(J1449:J1450)</f>
        <v>26.5</v>
      </c>
      <c r="K1451" s="300"/>
      <c r="L1451" s="300"/>
      <c r="M1451" s="302"/>
      <c r="N1451" s="291"/>
      <c r="O1451" s="293"/>
      <c r="P1451" s="283"/>
    </row>
    <row r="1452" spans="2:16" ht="19.5" thickBot="1" x14ac:dyDescent="0.35">
      <c r="B1452" s="280"/>
      <c r="C1452" s="300"/>
      <c r="D1452" s="300"/>
      <c r="E1452" s="313"/>
      <c r="F1452" s="300"/>
      <c r="G1452" s="306"/>
      <c r="H1452" s="300"/>
      <c r="I1452" s="301"/>
      <c r="J1452" s="301"/>
      <c r="K1452" s="300"/>
      <c r="L1452" s="300"/>
      <c r="M1452" s="302"/>
      <c r="N1452" s="291"/>
      <c r="O1452" s="293"/>
      <c r="P1452" s="283"/>
    </row>
    <row r="1453" spans="2:16" s="187" customFormat="1" ht="19.5" thickBot="1" x14ac:dyDescent="0.25">
      <c r="B1453" s="284">
        <v>14</v>
      </c>
      <c r="C1453" s="184" t="s">
        <v>2226</v>
      </c>
      <c r="D1453" s="184"/>
      <c r="E1453" s="185"/>
      <c r="F1453" s="185"/>
      <c r="G1453" s="185"/>
      <c r="H1453" s="184"/>
      <c r="I1453" s="185"/>
      <c r="J1453" s="185"/>
      <c r="K1453" s="185"/>
      <c r="L1453" s="185"/>
      <c r="M1453" s="186"/>
      <c r="N1453" s="185"/>
      <c r="O1453" s="185"/>
      <c r="P1453" s="285"/>
    </row>
    <row r="1454" spans="2:16" s="187" customFormat="1" ht="19.5" thickBot="1" x14ac:dyDescent="0.25">
      <c r="B1454" s="288"/>
      <c r="C1454" s="289"/>
      <c r="D1454" s="289"/>
      <c r="E1454" s="289"/>
      <c r="F1454" s="289"/>
      <c r="G1454" s="289"/>
      <c r="H1454" s="290"/>
      <c r="I1454" s="289"/>
      <c r="J1454" s="289"/>
      <c r="K1454" s="291"/>
      <c r="L1454" s="291"/>
      <c r="M1454" s="292"/>
      <c r="N1454" s="293"/>
      <c r="O1454" s="293"/>
      <c r="P1454" s="294"/>
    </row>
    <row r="1455" spans="2:16" s="187" customFormat="1" ht="19.5" thickBot="1" x14ac:dyDescent="0.25">
      <c r="B1455" s="286" t="s">
        <v>2227</v>
      </c>
      <c r="C1455" s="188" t="s">
        <v>2228</v>
      </c>
      <c r="D1455" s="188"/>
      <c r="E1455" s="189"/>
      <c r="F1455" s="189"/>
      <c r="G1455" s="189"/>
      <c r="H1455" s="189"/>
      <c r="I1455" s="189"/>
      <c r="J1455" s="189"/>
      <c r="K1455" s="189"/>
      <c r="L1455" s="189"/>
      <c r="M1455" s="190"/>
      <c r="N1455" s="189"/>
      <c r="O1455" s="189"/>
      <c r="P1455" s="287"/>
    </row>
    <row r="1456" spans="2:16" s="187" customFormat="1" ht="19.5" thickBot="1" x14ac:dyDescent="0.25">
      <c r="B1456" s="288"/>
      <c r="C1456" s="289"/>
      <c r="D1456" s="289"/>
      <c r="E1456" s="289"/>
      <c r="F1456" s="289"/>
      <c r="G1456" s="289"/>
      <c r="H1456" s="290"/>
      <c r="I1456" s="289"/>
      <c r="J1456" s="289"/>
      <c r="K1456" s="291"/>
      <c r="L1456" s="291"/>
      <c r="M1456" s="292"/>
      <c r="N1456" s="293"/>
      <c r="O1456" s="293"/>
      <c r="P1456" s="294"/>
    </row>
    <row r="1457" spans="2:16" s="187" customFormat="1" ht="19.5" thickBot="1" x14ac:dyDescent="0.25">
      <c r="B1457" s="295" t="s">
        <v>2210</v>
      </c>
      <c r="C1457" s="191" t="s">
        <v>588</v>
      </c>
      <c r="D1457" s="191"/>
      <c r="E1457" s="192"/>
      <c r="F1457" s="192"/>
      <c r="G1457" s="192"/>
      <c r="H1457" s="193"/>
      <c r="I1457" s="192"/>
      <c r="J1457" s="192"/>
      <c r="K1457" s="194"/>
      <c r="L1457" s="194"/>
      <c r="M1457" s="195"/>
      <c r="N1457" s="196"/>
      <c r="O1457" s="196">
        <f>M1460</f>
        <v>315</v>
      </c>
      <c r="P1457" s="296" t="s">
        <v>1731</v>
      </c>
    </row>
    <row r="1458" spans="2:16" s="187" customFormat="1" x14ac:dyDescent="0.2">
      <c r="B1458" s="288"/>
      <c r="C1458" s="289"/>
      <c r="D1458" s="289"/>
      <c r="E1458" s="289"/>
      <c r="F1458" s="289"/>
      <c r="G1458" s="289"/>
      <c r="H1458" s="290"/>
      <c r="I1458" s="289"/>
      <c r="J1458" s="289"/>
      <c r="K1458" s="291"/>
      <c r="L1458" s="291"/>
      <c r="M1458" s="292"/>
      <c r="N1458" s="293"/>
      <c r="O1458" s="293"/>
      <c r="P1458" s="294"/>
    </row>
    <row r="1459" spans="2:16" x14ac:dyDescent="0.3">
      <c r="B1459" s="280"/>
      <c r="C1459" s="297" t="s">
        <v>1716</v>
      </c>
      <c r="D1459" s="297"/>
      <c r="E1459" s="297" t="s">
        <v>2</v>
      </c>
      <c r="F1459" s="309"/>
      <c r="G1459" s="309"/>
      <c r="H1459" s="309"/>
      <c r="I1459" s="297"/>
      <c r="J1459" s="297" t="s">
        <v>1741</v>
      </c>
      <c r="K1459" s="297"/>
      <c r="L1459" s="297"/>
      <c r="M1459" s="298" t="s">
        <v>3</v>
      </c>
      <c r="N1459" s="299" t="s">
        <v>1717</v>
      </c>
      <c r="O1459" s="293"/>
      <c r="P1459" s="283"/>
    </row>
    <row r="1460" spans="2:16" x14ac:dyDescent="0.3">
      <c r="B1460" s="280"/>
      <c r="C1460" s="300" t="s">
        <v>1718</v>
      </c>
      <c r="D1460" s="300"/>
      <c r="E1460" s="300" t="s">
        <v>2229</v>
      </c>
      <c r="F1460" s="309"/>
      <c r="G1460" s="309"/>
      <c r="H1460" s="309"/>
      <c r="I1460" s="302"/>
      <c r="J1460" s="302">
        <v>5.5</v>
      </c>
      <c r="K1460" s="300"/>
      <c r="L1460" s="300" t="s">
        <v>1720</v>
      </c>
      <c r="M1460" s="302">
        <f>J1466</f>
        <v>315</v>
      </c>
      <c r="N1460" s="291" t="str">
        <f>P1457</f>
        <v>m</v>
      </c>
      <c r="O1460" s="293"/>
      <c r="P1460" s="283"/>
    </row>
    <row r="1461" spans="2:16" x14ac:dyDescent="0.3">
      <c r="B1461" s="280"/>
      <c r="C1461" s="300" t="s">
        <v>2230</v>
      </c>
      <c r="D1461" s="300"/>
      <c r="E1461" s="300" t="s">
        <v>2231</v>
      </c>
      <c r="F1461" s="309"/>
      <c r="G1461" s="309"/>
      <c r="H1461" s="309"/>
      <c r="I1461" s="302"/>
      <c r="J1461" s="302">
        <v>96.98</v>
      </c>
      <c r="K1461" s="300"/>
      <c r="L1461" s="300"/>
      <c r="M1461" s="302"/>
      <c r="N1461" s="291"/>
      <c r="O1461" s="293"/>
      <c r="P1461" s="283"/>
    </row>
    <row r="1462" spans="2:16" x14ac:dyDescent="0.3">
      <c r="B1462" s="280"/>
      <c r="C1462" s="326" t="s">
        <v>2232</v>
      </c>
      <c r="D1462" s="300"/>
      <c r="E1462" s="300" t="s">
        <v>2233</v>
      </c>
      <c r="F1462" s="309"/>
      <c r="G1462" s="309"/>
      <c r="H1462" s="309"/>
      <c r="I1462" s="302"/>
      <c r="J1462" s="302">
        <v>1.87</v>
      </c>
      <c r="K1462" s="300"/>
      <c r="L1462" s="300"/>
      <c r="M1462" s="302"/>
      <c r="N1462" s="291"/>
      <c r="O1462" s="293"/>
      <c r="P1462" s="283"/>
    </row>
    <row r="1463" spans="2:16" x14ac:dyDescent="0.3">
      <c r="B1463" s="280"/>
      <c r="C1463" s="300"/>
      <c r="D1463" s="300"/>
      <c r="E1463" s="300" t="s">
        <v>2234</v>
      </c>
      <c r="F1463" s="309"/>
      <c r="G1463" s="309"/>
      <c r="H1463" s="309"/>
      <c r="I1463" s="302"/>
      <c r="J1463" s="302">
        <v>185.9</v>
      </c>
      <c r="K1463" s="300"/>
      <c r="L1463" s="300"/>
      <c r="M1463" s="302"/>
      <c r="N1463" s="291"/>
      <c r="O1463" s="293"/>
      <c r="P1463" s="283"/>
    </row>
    <row r="1464" spans="2:16" x14ac:dyDescent="0.3">
      <c r="B1464" s="280"/>
      <c r="C1464" s="300"/>
      <c r="D1464" s="300"/>
      <c r="E1464" s="300" t="s">
        <v>2235</v>
      </c>
      <c r="F1464" s="309"/>
      <c r="G1464" s="309"/>
      <c r="H1464" s="309"/>
      <c r="I1464" s="302"/>
      <c r="J1464" s="302">
        <v>19.36</v>
      </c>
      <c r="K1464" s="300"/>
      <c r="L1464" s="300"/>
      <c r="M1464" s="302"/>
      <c r="N1464" s="291"/>
      <c r="O1464" s="293"/>
      <c r="P1464" s="283"/>
    </row>
    <row r="1465" spans="2:16" x14ac:dyDescent="0.3">
      <c r="B1465" s="280"/>
      <c r="C1465" s="300"/>
      <c r="D1465" s="300"/>
      <c r="E1465" s="300" t="s">
        <v>2236</v>
      </c>
      <c r="F1465" s="309"/>
      <c r="G1465" s="309"/>
      <c r="H1465" s="309"/>
      <c r="I1465" s="302"/>
      <c r="J1465" s="302">
        <v>5.39</v>
      </c>
      <c r="K1465" s="300"/>
      <c r="L1465" s="300"/>
      <c r="M1465" s="302"/>
      <c r="N1465" s="291"/>
      <c r="O1465" s="293"/>
      <c r="P1465" s="283"/>
    </row>
    <row r="1466" spans="2:16" x14ac:dyDescent="0.3">
      <c r="B1466" s="280"/>
      <c r="C1466" s="326"/>
      <c r="D1466" s="300"/>
      <c r="E1466" s="300"/>
      <c r="F1466" s="309"/>
      <c r="G1466" s="309"/>
      <c r="H1466" s="309"/>
      <c r="I1466" s="322" t="s">
        <v>2221</v>
      </c>
      <c r="J1466" s="302">
        <f>SUM(J1460:J1465)</f>
        <v>315</v>
      </c>
      <c r="K1466" s="300"/>
      <c r="L1466" s="300"/>
      <c r="M1466" s="302"/>
      <c r="N1466" s="291"/>
      <c r="O1466" s="293"/>
      <c r="P1466" s="283"/>
    </row>
    <row r="1467" spans="2:16" ht="19.5" thickBot="1" x14ac:dyDescent="0.35">
      <c r="B1467" s="280"/>
      <c r="C1467" s="300"/>
      <c r="D1467" s="300"/>
      <c r="E1467" s="313"/>
      <c r="F1467" s="300"/>
      <c r="G1467" s="306"/>
      <c r="H1467" s="300"/>
      <c r="I1467" s="301"/>
      <c r="J1467" s="301"/>
      <c r="K1467" s="300"/>
      <c r="L1467" s="300"/>
      <c r="M1467" s="302"/>
      <c r="N1467" s="291"/>
      <c r="O1467" s="293"/>
      <c r="P1467" s="283"/>
    </row>
    <row r="1468" spans="2:16" s="187" customFormat="1" ht="19.5" thickBot="1" x14ac:dyDescent="0.25">
      <c r="B1468" s="295" t="s">
        <v>2237</v>
      </c>
      <c r="C1468" s="191" t="s">
        <v>382</v>
      </c>
      <c r="D1468" s="191"/>
      <c r="E1468" s="192"/>
      <c r="F1468" s="192"/>
      <c r="G1468" s="192"/>
      <c r="H1468" s="193"/>
      <c r="I1468" s="192"/>
      <c r="J1468" s="192"/>
      <c r="K1468" s="194"/>
      <c r="L1468" s="194"/>
      <c r="M1468" s="195"/>
      <c r="N1468" s="196"/>
      <c r="O1468" s="196">
        <f>M1471</f>
        <v>315</v>
      </c>
      <c r="P1468" s="296" t="s">
        <v>1731</v>
      </c>
    </row>
    <row r="1469" spans="2:16" s="187" customFormat="1" x14ac:dyDescent="0.2">
      <c r="B1469" s="288"/>
      <c r="C1469" s="289"/>
      <c r="D1469" s="289"/>
      <c r="E1469" s="289"/>
      <c r="F1469" s="289"/>
      <c r="G1469" s="289"/>
      <c r="H1469" s="290"/>
      <c r="I1469" s="289"/>
      <c r="J1469" s="289"/>
      <c r="K1469" s="291"/>
      <c r="L1469" s="291"/>
      <c r="M1469" s="292"/>
      <c r="N1469" s="293"/>
      <c r="O1469" s="293"/>
      <c r="P1469" s="294"/>
    </row>
    <row r="1470" spans="2:16" x14ac:dyDescent="0.3">
      <c r="B1470" s="280"/>
      <c r="C1470" s="297" t="s">
        <v>1716</v>
      </c>
      <c r="D1470" s="297"/>
      <c r="E1470" s="297" t="s">
        <v>2</v>
      </c>
      <c r="F1470" s="309"/>
      <c r="G1470" s="309"/>
      <c r="H1470" s="309"/>
      <c r="I1470" s="297"/>
      <c r="J1470" s="297" t="s">
        <v>1741</v>
      </c>
      <c r="K1470" s="297"/>
      <c r="L1470" s="297"/>
      <c r="M1470" s="298" t="s">
        <v>3</v>
      </c>
      <c r="N1470" s="299" t="s">
        <v>1717</v>
      </c>
      <c r="O1470" s="293"/>
      <c r="P1470" s="283"/>
    </row>
    <row r="1471" spans="2:16" x14ac:dyDescent="0.3">
      <c r="B1471" s="280"/>
      <c r="C1471" s="300" t="s">
        <v>1718</v>
      </c>
      <c r="D1471" s="300"/>
      <c r="E1471" s="300" t="s">
        <v>2229</v>
      </c>
      <c r="F1471" s="309"/>
      <c r="G1471" s="309"/>
      <c r="H1471" s="300"/>
      <c r="I1471" s="302"/>
      <c r="J1471" s="302">
        <v>5.5</v>
      </c>
      <c r="K1471" s="300"/>
      <c r="L1471" s="300" t="s">
        <v>1720</v>
      </c>
      <c r="M1471" s="302">
        <f>J1477</f>
        <v>315</v>
      </c>
      <c r="N1471" s="291" t="str">
        <f>P1468</f>
        <v>m</v>
      </c>
      <c r="O1471" s="293"/>
      <c r="P1471" s="283"/>
    </row>
    <row r="1472" spans="2:16" x14ac:dyDescent="0.3">
      <c r="B1472" s="280"/>
      <c r="C1472" s="300" t="s">
        <v>2230</v>
      </c>
      <c r="D1472" s="300"/>
      <c r="E1472" s="300" t="s">
        <v>2231</v>
      </c>
      <c r="F1472" s="309"/>
      <c r="G1472" s="309"/>
      <c r="H1472" s="300"/>
      <c r="I1472" s="302"/>
      <c r="J1472" s="302">
        <v>96.98</v>
      </c>
      <c r="K1472" s="300"/>
      <c r="L1472" s="300"/>
      <c r="M1472" s="302"/>
      <c r="N1472" s="291"/>
      <c r="O1472" s="293"/>
      <c r="P1472" s="283"/>
    </row>
    <row r="1473" spans="2:16" x14ac:dyDescent="0.3">
      <c r="B1473" s="280"/>
      <c r="C1473" s="326" t="s">
        <v>2232</v>
      </c>
      <c r="D1473" s="300"/>
      <c r="E1473" s="300" t="s">
        <v>2233</v>
      </c>
      <c r="F1473" s="309"/>
      <c r="G1473" s="309"/>
      <c r="H1473" s="300"/>
      <c r="I1473" s="302"/>
      <c r="J1473" s="302">
        <v>1.87</v>
      </c>
      <c r="K1473" s="300"/>
      <c r="L1473" s="300"/>
      <c r="M1473" s="302"/>
      <c r="N1473" s="291"/>
      <c r="O1473" s="293"/>
      <c r="P1473" s="283"/>
    </row>
    <row r="1474" spans="2:16" x14ac:dyDescent="0.3">
      <c r="B1474" s="280"/>
      <c r="C1474" s="300"/>
      <c r="D1474" s="300"/>
      <c r="E1474" s="300" t="s">
        <v>2234</v>
      </c>
      <c r="F1474" s="309"/>
      <c r="G1474" s="309"/>
      <c r="H1474" s="300"/>
      <c r="I1474" s="302"/>
      <c r="J1474" s="302">
        <v>185.9</v>
      </c>
      <c r="K1474" s="300"/>
      <c r="L1474" s="300"/>
      <c r="M1474" s="302"/>
      <c r="N1474" s="291"/>
      <c r="O1474" s="293"/>
      <c r="P1474" s="283"/>
    </row>
    <row r="1475" spans="2:16" x14ac:dyDescent="0.3">
      <c r="B1475" s="280"/>
      <c r="C1475" s="300"/>
      <c r="D1475" s="300"/>
      <c r="E1475" s="300" t="s">
        <v>2235</v>
      </c>
      <c r="F1475" s="309"/>
      <c r="G1475" s="309"/>
      <c r="H1475" s="300"/>
      <c r="I1475" s="302"/>
      <c r="J1475" s="302">
        <v>19.36</v>
      </c>
      <c r="K1475" s="300"/>
      <c r="L1475" s="300"/>
      <c r="M1475" s="302"/>
      <c r="N1475" s="291"/>
      <c r="O1475" s="293"/>
      <c r="P1475" s="283"/>
    </row>
    <row r="1476" spans="2:16" x14ac:dyDescent="0.3">
      <c r="B1476" s="280"/>
      <c r="C1476" s="300"/>
      <c r="D1476" s="300"/>
      <c r="E1476" s="300" t="s">
        <v>2236</v>
      </c>
      <c r="F1476" s="309"/>
      <c r="G1476" s="309"/>
      <c r="H1476" s="300"/>
      <c r="I1476" s="302"/>
      <c r="J1476" s="302">
        <v>5.39</v>
      </c>
      <c r="K1476" s="300"/>
      <c r="L1476" s="300"/>
      <c r="M1476" s="302"/>
      <c r="N1476" s="291"/>
      <c r="O1476" s="293"/>
      <c r="P1476" s="283"/>
    </row>
    <row r="1477" spans="2:16" x14ac:dyDescent="0.3">
      <c r="B1477" s="280"/>
      <c r="C1477" s="300"/>
      <c r="D1477" s="300"/>
      <c r="E1477" s="300"/>
      <c r="F1477" s="309"/>
      <c r="G1477" s="309"/>
      <c r="H1477" s="300"/>
      <c r="I1477" s="322" t="s">
        <v>2221</v>
      </c>
      <c r="J1477" s="302">
        <f>SUM(J1471:J1476)</f>
        <v>315</v>
      </c>
      <c r="K1477" s="300"/>
      <c r="L1477" s="300"/>
      <c r="M1477" s="302"/>
      <c r="N1477" s="291"/>
      <c r="O1477" s="293"/>
      <c r="P1477" s="283"/>
    </row>
    <row r="1478" spans="2:16" ht="19.5" thickBot="1" x14ac:dyDescent="0.35">
      <c r="B1478" s="280"/>
      <c r="C1478" s="300"/>
      <c r="D1478" s="300"/>
      <c r="E1478" s="313"/>
      <c r="F1478" s="300"/>
      <c r="G1478" s="306"/>
      <c r="H1478" s="300"/>
      <c r="I1478" s="301"/>
      <c r="J1478" s="301"/>
      <c r="K1478" s="300"/>
      <c r="L1478" s="300"/>
      <c r="M1478" s="302"/>
      <c r="N1478" s="291"/>
      <c r="O1478" s="293"/>
      <c r="P1478" s="283"/>
    </row>
    <row r="1479" spans="2:16" s="187" customFormat="1" ht="19.5" thickBot="1" x14ac:dyDescent="0.25">
      <c r="B1479" s="286" t="s">
        <v>2238</v>
      </c>
      <c r="C1479" s="188" t="s">
        <v>591</v>
      </c>
      <c r="D1479" s="188"/>
      <c r="E1479" s="189"/>
      <c r="F1479" s="189"/>
      <c r="G1479" s="189"/>
      <c r="H1479" s="189"/>
      <c r="I1479" s="189"/>
      <c r="J1479" s="189"/>
      <c r="K1479" s="189"/>
      <c r="L1479" s="189"/>
      <c r="M1479" s="190"/>
      <c r="N1479" s="189"/>
      <c r="O1479" s="189"/>
      <c r="P1479" s="287"/>
    </row>
    <row r="1480" spans="2:16" s="187" customFormat="1" ht="19.5" thickBot="1" x14ac:dyDescent="0.25">
      <c r="B1480" s="288"/>
      <c r="C1480" s="289"/>
      <c r="D1480" s="289"/>
      <c r="E1480" s="289"/>
      <c r="F1480" s="289"/>
      <c r="G1480" s="289"/>
      <c r="H1480" s="290"/>
      <c r="I1480" s="289"/>
      <c r="J1480" s="289"/>
      <c r="K1480" s="291"/>
      <c r="L1480" s="291"/>
      <c r="M1480" s="292"/>
      <c r="N1480" s="293"/>
      <c r="O1480" s="293"/>
      <c r="P1480" s="294"/>
    </row>
    <row r="1481" spans="2:16" s="187" customFormat="1" ht="19.5" thickBot="1" x14ac:dyDescent="0.25">
      <c r="B1481" s="295" t="s">
        <v>2239</v>
      </c>
      <c r="C1481" s="191" t="s">
        <v>373</v>
      </c>
      <c r="D1481" s="191"/>
      <c r="E1481" s="192"/>
      <c r="F1481" s="192"/>
      <c r="G1481" s="192"/>
      <c r="H1481" s="193"/>
      <c r="I1481" s="192"/>
      <c r="J1481" s="192"/>
      <c r="K1481" s="194"/>
      <c r="L1481" s="194"/>
      <c r="M1481" s="195"/>
      <c r="N1481" s="196"/>
      <c r="O1481" s="196">
        <f>M1484</f>
        <v>10.513000000000002</v>
      </c>
      <c r="P1481" s="296" t="s">
        <v>97</v>
      </c>
    </row>
    <row r="1482" spans="2:16" s="187" customFormat="1" x14ac:dyDescent="0.2">
      <c r="B1482" s="288"/>
      <c r="C1482" s="289"/>
      <c r="D1482" s="289"/>
      <c r="E1482" s="289"/>
      <c r="F1482" s="289"/>
      <c r="G1482" s="289"/>
      <c r="H1482" s="290"/>
      <c r="I1482" s="289"/>
      <c r="J1482" s="289"/>
      <c r="K1482" s="291"/>
      <c r="L1482" s="291"/>
      <c r="M1482" s="292"/>
      <c r="N1482" s="293"/>
      <c r="O1482" s="293"/>
      <c r="P1482" s="294"/>
    </row>
    <row r="1483" spans="2:16" x14ac:dyDescent="0.3">
      <c r="B1483" s="280"/>
      <c r="C1483" s="297" t="s">
        <v>1716</v>
      </c>
      <c r="D1483" s="297"/>
      <c r="E1483" s="297" t="s">
        <v>2</v>
      </c>
      <c r="F1483" s="297"/>
      <c r="G1483" s="297" t="s">
        <v>1741</v>
      </c>
      <c r="H1483" s="297" t="s">
        <v>1742</v>
      </c>
      <c r="I1483" s="297" t="s">
        <v>2110</v>
      </c>
      <c r="J1483" s="318" t="s">
        <v>2240</v>
      </c>
      <c r="K1483" s="297"/>
      <c r="L1483" s="297"/>
      <c r="M1483" s="298" t="s">
        <v>3</v>
      </c>
      <c r="N1483" s="299" t="s">
        <v>1717</v>
      </c>
      <c r="O1483" s="293"/>
      <c r="P1483" s="283"/>
    </row>
    <row r="1484" spans="2:16" x14ac:dyDescent="0.3">
      <c r="B1484" s="280"/>
      <c r="C1484" s="300" t="s">
        <v>1718</v>
      </c>
      <c r="D1484" s="300"/>
      <c r="E1484" s="300" t="s">
        <v>2241</v>
      </c>
      <c r="F1484" s="302"/>
      <c r="G1484" s="302">
        <v>32.39</v>
      </c>
      <c r="H1484" s="302">
        <v>0.2</v>
      </c>
      <c r="I1484" s="302">
        <v>0.3</v>
      </c>
      <c r="J1484" s="302">
        <f>G1484*H1484*I1484</f>
        <v>1.9434</v>
      </c>
      <c r="K1484" s="300"/>
      <c r="L1484" s="300" t="s">
        <v>1720</v>
      </c>
      <c r="M1484" s="302">
        <f>J1488</f>
        <v>10.513000000000002</v>
      </c>
      <c r="N1484" s="291" t="str">
        <f>P1481</f>
        <v>m³</v>
      </c>
      <c r="O1484" s="293"/>
      <c r="P1484" s="283"/>
    </row>
    <row r="1485" spans="2:16" x14ac:dyDescent="0.3">
      <c r="B1485" s="280"/>
      <c r="C1485" s="300" t="s">
        <v>2230</v>
      </c>
      <c r="D1485" s="300"/>
      <c r="E1485" s="300" t="s">
        <v>2242</v>
      </c>
      <c r="F1485" s="302"/>
      <c r="G1485" s="302">
        <v>16.079999999999998</v>
      </c>
      <c r="H1485" s="302">
        <v>0.65</v>
      </c>
      <c r="I1485" s="302">
        <v>0.8</v>
      </c>
      <c r="J1485" s="302">
        <f t="shared" ref="J1485:J1487" si="50">G1485*H1485*I1485</f>
        <v>8.361600000000001</v>
      </c>
      <c r="K1485" s="300"/>
      <c r="L1485" s="300"/>
      <c r="M1485" s="302"/>
      <c r="N1485" s="291"/>
      <c r="O1485" s="293"/>
      <c r="P1485" s="283"/>
    </row>
    <row r="1486" spans="2:16" x14ac:dyDescent="0.3">
      <c r="B1486" s="280"/>
      <c r="C1486" s="326" t="s">
        <v>2232</v>
      </c>
      <c r="D1486" s="300"/>
      <c r="E1486" s="300" t="s">
        <v>2243</v>
      </c>
      <c r="F1486" s="302"/>
      <c r="G1486" s="302">
        <v>0.6</v>
      </c>
      <c r="H1486" s="300">
        <v>0.6</v>
      </c>
      <c r="I1486" s="302">
        <v>0.4</v>
      </c>
      <c r="J1486" s="302">
        <f t="shared" si="50"/>
        <v>0.14399999999999999</v>
      </c>
      <c r="K1486" s="300"/>
      <c r="L1486" s="300"/>
      <c r="M1486" s="302"/>
      <c r="N1486" s="291"/>
      <c r="O1486" s="293"/>
      <c r="P1486" s="283"/>
    </row>
    <row r="1487" spans="2:16" x14ac:dyDescent="0.3">
      <c r="B1487" s="280"/>
      <c r="C1487" s="300"/>
      <c r="D1487" s="300"/>
      <c r="E1487" s="300" t="s">
        <v>2244</v>
      </c>
      <c r="F1487" s="302"/>
      <c r="G1487" s="302">
        <v>0.4</v>
      </c>
      <c r="H1487" s="300">
        <v>0.4</v>
      </c>
      <c r="I1487" s="302">
        <v>0.4</v>
      </c>
      <c r="J1487" s="302">
        <f t="shared" si="50"/>
        <v>6.4000000000000015E-2</v>
      </c>
      <c r="K1487" s="300"/>
      <c r="L1487" s="300"/>
      <c r="M1487" s="302"/>
      <c r="N1487" s="291"/>
      <c r="O1487" s="293"/>
      <c r="P1487" s="283"/>
    </row>
    <row r="1488" spans="2:16" x14ac:dyDescent="0.3">
      <c r="B1488" s="280"/>
      <c r="C1488" s="326"/>
      <c r="D1488" s="300"/>
      <c r="E1488" s="300"/>
      <c r="F1488" s="322"/>
      <c r="G1488" s="302"/>
      <c r="H1488" s="300"/>
      <c r="I1488" s="322" t="s">
        <v>2245</v>
      </c>
      <c r="J1488" s="298">
        <f>SUM(J1484:J1487)</f>
        <v>10.513000000000002</v>
      </c>
      <c r="K1488" s="300"/>
      <c r="L1488" s="300"/>
      <c r="M1488" s="302"/>
      <c r="N1488" s="291"/>
      <c r="O1488" s="293"/>
      <c r="P1488" s="283"/>
    </row>
    <row r="1489" spans="2:16" ht="19.5" thickBot="1" x14ac:dyDescent="0.35">
      <c r="B1489" s="280"/>
      <c r="C1489" s="300"/>
      <c r="D1489" s="300"/>
      <c r="E1489" s="313"/>
      <c r="F1489" s="300"/>
      <c r="G1489" s="306"/>
      <c r="H1489" s="300"/>
      <c r="I1489" s="301"/>
      <c r="J1489" s="301"/>
      <c r="K1489" s="300"/>
      <c r="L1489" s="300"/>
      <c r="M1489" s="302"/>
      <c r="N1489" s="291"/>
      <c r="O1489" s="293"/>
      <c r="P1489" s="283"/>
    </row>
    <row r="1490" spans="2:16" s="187" customFormat="1" ht="19.5" thickBot="1" x14ac:dyDescent="0.25">
      <c r="B1490" s="295" t="s">
        <v>2246</v>
      </c>
      <c r="C1490" s="191" t="s">
        <v>161</v>
      </c>
      <c r="D1490" s="191"/>
      <c r="E1490" s="192"/>
      <c r="F1490" s="192"/>
      <c r="G1490" s="192"/>
      <c r="H1490" s="193"/>
      <c r="I1490" s="192"/>
      <c r="J1490" s="192"/>
      <c r="K1490" s="194"/>
      <c r="L1490" s="194"/>
      <c r="M1490" s="195"/>
      <c r="N1490" s="196"/>
      <c r="O1490" s="196">
        <f>M1493</f>
        <v>7.1610860000000018</v>
      </c>
      <c r="P1490" s="296" t="s">
        <v>97</v>
      </c>
    </row>
    <row r="1491" spans="2:16" s="187" customFormat="1" x14ac:dyDescent="0.2">
      <c r="B1491" s="288"/>
      <c r="C1491" s="289"/>
      <c r="D1491" s="289"/>
      <c r="E1491" s="289"/>
      <c r="F1491" s="289"/>
      <c r="G1491" s="289"/>
      <c r="H1491" s="290"/>
      <c r="I1491" s="289"/>
      <c r="J1491" s="289"/>
      <c r="K1491" s="291"/>
      <c r="L1491" s="291"/>
      <c r="M1491" s="292"/>
      <c r="N1491" s="293"/>
      <c r="O1491" s="293"/>
      <c r="P1491" s="294"/>
    </row>
    <row r="1492" spans="2:16" x14ac:dyDescent="0.3">
      <c r="B1492" s="280"/>
      <c r="C1492" s="297" t="s">
        <v>1716</v>
      </c>
      <c r="D1492" s="297"/>
      <c r="E1492" s="297" t="s">
        <v>2</v>
      </c>
      <c r="F1492" s="297"/>
      <c r="G1492" s="297" t="s">
        <v>1741</v>
      </c>
      <c r="H1492" s="297" t="s">
        <v>2247</v>
      </c>
      <c r="I1492" s="297" t="s">
        <v>1766</v>
      </c>
      <c r="J1492" s="318"/>
      <c r="K1492" s="297"/>
      <c r="L1492" s="297"/>
      <c r="M1492" s="298" t="s">
        <v>3</v>
      </c>
      <c r="N1492" s="299" t="s">
        <v>1717</v>
      </c>
      <c r="O1492" s="293"/>
      <c r="P1492" s="283"/>
    </row>
    <row r="1493" spans="2:16" x14ac:dyDescent="0.3">
      <c r="B1493" s="280"/>
      <c r="C1493" s="300" t="s">
        <v>1718</v>
      </c>
      <c r="D1493" s="300"/>
      <c r="E1493" s="300" t="s">
        <v>2241</v>
      </c>
      <c r="F1493" s="302"/>
      <c r="G1493" s="302">
        <v>32.39</v>
      </c>
      <c r="H1493" s="335">
        <v>1.4999999999999999E-2</v>
      </c>
      <c r="I1493" s="302">
        <f>H1493*G1493</f>
        <v>0.48585</v>
      </c>
      <c r="J1493" s="301"/>
      <c r="K1493" s="300"/>
      <c r="L1493" s="300" t="s">
        <v>1720</v>
      </c>
      <c r="M1493" s="302">
        <f>I1499</f>
        <v>7.1610860000000018</v>
      </c>
      <c r="N1493" s="291" t="str">
        <f>P1490</f>
        <v>m³</v>
      </c>
      <c r="O1493" s="293"/>
      <c r="P1493" s="283"/>
    </row>
    <row r="1494" spans="2:16" x14ac:dyDescent="0.3">
      <c r="B1494" s="280"/>
      <c r="C1494" s="300" t="s">
        <v>2230</v>
      </c>
      <c r="D1494" s="300"/>
      <c r="E1494" s="300" t="s">
        <v>2242</v>
      </c>
      <c r="F1494" s="302"/>
      <c r="G1494" s="302">
        <v>16.079999999999998</v>
      </c>
      <c r="H1494" s="335">
        <v>0.1658</v>
      </c>
      <c r="I1494" s="302">
        <f>H1494*G1494</f>
        <v>2.6660639999999995</v>
      </c>
      <c r="J1494" s="301"/>
      <c r="K1494" s="300"/>
      <c r="L1494" s="300"/>
      <c r="M1494" s="302"/>
      <c r="N1494" s="291"/>
      <c r="O1494" s="293"/>
      <c r="P1494" s="283"/>
    </row>
    <row r="1495" spans="2:16" x14ac:dyDescent="0.3">
      <c r="B1495" s="280"/>
      <c r="C1495" s="326" t="s">
        <v>2232</v>
      </c>
      <c r="D1495" s="300"/>
      <c r="E1495" s="300" t="s">
        <v>2243</v>
      </c>
      <c r="F1495" s="302"/>
      <c r="G1495" s="302" t="s">
        <v>1685</v>
      </c>
      <c r="H1495" s="300" t="s">
        <v>1685</v>
      </c>
      <c r="I1495" s="302">
        <v>0.14000000000000001</v>
      </c>
      <c r="J1495" s="301"/>
      <c r="K1495" s="300"/>
      <c r="L1495" s="300"/>
      <c r="M1495" s="302"/>
      <c r="N1495" s="291"/>
      <c r="O1495" s="293"/>
      <c r="P1495" s="283"/>
    </row>
    <row r="1496" spans="2:16" x14ac:dyDescent="0.3">
      <c r="B1496" s="280"/>
      <c r="C1496" s="300"/>
      <c r="D1496" s="300"/>
      <c r="E1496" s="300" t="s">
        <v>2244</v>
      </c>
      <c r="F1496" s="302"/>
      <c r="G1496" s="302" t="s">
        <v>1685</v>
      </c>
      <c r="H1496" s="300" t="s">
        <v>1685</v>
      </c>
      <c r="I1496" s="302">
        <v>0.06</v>
      </c>
      <c r="J1496" s="301"/>
      <c r="K1496" s="300"/>
      <c r="L1496" s="300"/>
      <c r="M1496" s="302"/>
      <c r="N1496" s="291"/>
      <c r="O1496" s="293"/>
      <c r="P1496" s="283"/>
    </row>
    <row r="1497" spans="2:16" x14ac:dyDescent="0.3">
      <c r="B1497" s="280"/>
      <c r="C1497" s="300"/>
      <c r="D1497" s="300"/>
      <c r="E1497" s="300"/>
      <c r="F1497" s="322"/>
      <c r="G1497" s="302"/>
      <c r="H1497" s="322" t="s">
        <v>2122</v>
      </c>
      <c r="I1497" s="298">
        <f>SUM(I1493:I1496)</f>
        <v>3.3519139999999998</v>
      </c>
      <c r="J1497" s="318"/>
      <c r="K1497" s="300"/>
      <c r="L1497" s="300"/>
      <c r="M1497" s="302"/>
      <c r="N1497" s="291"/>
      <c r="O1497" s="293"/>
      <c r="P1497" s="283"/>
    </row>
    <row r="1498" spans="2:16" x14ac:dyDescent="0.3">
      <c r="B1498" s="280"/>
      <c r="C1498" s="300"/>
      <c r="D1498" s="300"/>
      <c r="E1498" s="300"/>
      <c r="F1498" s="322"/>
      <c r="G1498" s="302"/>
      <c r="H1498" s="322" t="s">
        <v>2245</v>
      </c>
      <c r="I1498" s="298">
        <f>J1488</f>
        <v>10.513000000000002</v>
      </c>
      <c r="J1498" s="318"/>
      <c r="K1498" s="300"/>
      <c r="L1498" s="300"/>
      <c r="M1498" s="302"/>
      <c r="N1498" s="291"/>
      <c r="O1498" s="293"/>
      <c r="P1498" s="283"/>
    </row>
    <row r="1499" spans="2:16" x14ac:dyDescent="0.3">
      <c r="B1499" s="280"/>
      <c r="C1499" s="300"/>
      <c r="D1499" s="300"/>
      <c r="E1499" s="300"/>
      <c r="F1499" s="322"/>
      <c r="G1499" s="302"/>
      <c r="H1499" s="308" t="s">
        <v>2248</v>
      </c>
      <c r="I1499" s="318">
        <f>I1498-I1497</f>
        <v>7.1610860000000018</v>
      </c>
      <c r="J1499" s="318"/>
      <c r="K1499" s="300"/>
      <c r="L1499" s="300"/>
      <c r="M1499" s="302"/>
      <c r="N1499" s="291"/>
      <c r="O1499" s="293"/>
      <c r="P1499" s="283"/>
    </row>
    <row r="1500" spans="2:16" x14ac:dyDescent="0.3">
      <c r="B1500" s="280"/>
      <c r="C1500" s="300"/>
      <c r="D1500" s="300"/>
      <c r="E1500" s="300"/>
      <c r="F1500" s="322"/>
      <c r="G1500" s="302"/>
      <c r="H1500" s="300"/>
      <c r="I1500" s="324"/>
      <c r="J1500" s="318"/>
      <c r="K1500" s="300"/>
      <c r="L1500" s="300"/>
      <c r="M1500" s="302"/>
      <c r="N1500" s="291"/>
      <c r="O1500" s="293"/>
      <c r="P1500" s="283"/>
    </row>
    <row r="1501" spans="2:16" x14ac:dyDescent="0.3">
      <c r="B1501" s="280"/>
      <c r="C1501" s="300"/>
      <c r="D1501" s="300"/>
      <c r="E1501" s="300"/>
      <c r="F1501" s="322"/>
      <c r="G1501" s="302"/>
      <c r="H1501" s="300"/>
      <c r="I1501" s="324"/>
      <c r="J1501" s="318"/>
      <c r="K1501" s="300"/>
      <c r="L1501" s="300"/>
      <c r="M1501" s="302"/>
      <c r="N1501" s="291"/>
      <c r="O1501" s="293"/>
      <c r="P1501" s="283"/>
    </row>
    <row r="1502" spans="2:16" ht="19.5" thickBot="1" x14ac:dyDescent="0.35">
      <c r="B1502" s="280"/>
      <c r="C1502" s="300"/>
      <c r="D1502" s="300"/>
      <c r="E1502" s="313"/>
      <c r="F1502" s="300"/>
      <c r="G1502" s="306"/>
      <c r="H1502" s="300"/>
      <c r="I1502" s="301"/>
      <c r="J1502" s="301"/>
      <c r="K1502" s="300"/>
      <c r="L1502" s="300"/>
      <c r="M1502" s="302"/>
      <c r="N1502" s="291"/>
      <c r="O1502" s="293"/>
      <c r="P1502" s="283"/>
    </row>
    <row r="1503" spans="2:16" s="187" customFormat="1" ht="19.5" thickBot="1" x14ac:dyDescent="0.25">
      <c r="B1503" s="286" t="s">
        <v>2249</v>
      </c>
      <c r="C1503" s="188" t="s">
        <v>595</v>
      </c>
      <c r="D1503" s="188"/>
      <c r="E1503" s="189"/>
      <c r="F1503" s="189"/>
      <c r="G1503" s="189"/>
      <c r="H1503" s="189"/>
      <c r="I1503" s="189"/>
      <c r="J1503" s="189"/>
      <c r="K1503" s="189"/>
      <c r="L1503" s="189"/>
      <c r="M1503" s="190"/>
      <c r="N1503" s="189"/>
      <c r="O1503" s="189"/>
      <c r="P1503" s="287"/>
    </row>
    <row r="1504" spans="2:16" s="187" customFormat="1" ht="19.5" thickBot="1" x14ac:dyDescent="0.25">
      <c r="B1504" s="288"/>
      <c r="C1504" s="289"/>
      <c r="D1504" s="289"/>
      <c r="E1504" s="289"/>
      <c r="F1504" s="289"/>
      <c r="G1504" s="289"/>
      <c r="H1504" s="290"/>
      <c r="I1504" s="289"/>
      <c r="J1504" s="289"/>
      <c r="K1504" s="291"/>
      <c r="L1504" s="291"/>
      <c r="M1504" s="292"/>
      <c r="N1504" s="293"/>
      <c r="O1504" s="293"/>
      <c r="P1504" s="294"/>
    </row>
    <row r="1505" spans="2:16" s="187" customFormat="1" ht="19.5" thickBot="1" x14ac:dyDescent="0.25">
      <c r="B1505" s="295" t="s">
        <v>2250</v>
      </c>
      <c r="C1505" s="191" t="s">
        <v>598</v>
      </c>
      <c r="D1505" s="191"/>
      <c r="E1505" s="192"/>
      <c r="F1505" s="192"/>
      <c r="G1505" s="192"/>
      <c r="H1505" s="193"/>
      <c r="I1505" s="192"/>
      <c r="J1505" s="192"/>
      <c r="K1505" s="194"/>
      <c r="L1505" s="194"/>
      <c r="M1505" s="195"/>
      <c r="N1505" s="196"/>
      <c r="O1505" s="196">
        <f>M1508</f>
        <v>335.4</v>
      </c>
      <c r="P1505" s="296" t="s">
        <v>1731</v>
      </c>
    </row>
    <row r="1506" spans="2:16" s="187" customFormat="1" x14ac:dyDescent="0.2">
      <c r="B1506" s="288"/>
      <c r="C1506" s="289"/>
      <c r="D1506" s="289"/>
      <c r="E1506" s="289"/>
      <c r="F1506" s="289"/>
      <c r="G1506" s="289"/>
      <c r="H1506" s="290"/>
      <c r="I1506" s="289"/>
      <c r="J1506" s="289"/>
      <c r="K1506" s="291"/>
      <c r="L1506" s="291"/>
      <c r="M1506" s="292"/>
      <c r="N1506" s="293"/>
      <c r="O1506" s="293"/>
      <c r="P1506" s="294"/>
    </row>
    <row r="1507" spans="2:16" x14ac:dyDescent="0.3">
      <c r="B1507" s="280"/>
      <c r="C1507" s="297" t="s">
        <v>1716</v>
      </c>
      <c r="D1507" s="297"/>
      <c r="E1507" s="297" t="s">
        <v>2</v>
      </c>
      <c r="F1507" s="309"/>
      <c r="G1507" s="309"/>
      <c r="H1507" s="309"/>
      <c r="I1507" s="297"/>
      <c r="J1507" s="297" t="s">
        <v>1741</v>
      </c>
      <c r="K1507" s="297"/>
      <c r="L1507" s="297"/>
      <c r="M1507" s="298" t="s">
        <v>3</v>
      </c>
      <c r="N1507" s="299" t="s">
        <v>1717</v>
      </c>
      <c r="O1507" s="293"/>
      <c r="P1507" s="283"/>
    </row>
    <row r="1508" spans="2:16" x14ac:dyDescent="0.3">
      <c r="B1508" s="280"/>
      <c r="C1508" s="300" t="s">
        <v>1718</v>
      </c>
      <c r="D1508" s="300"/>
      <c r="E1508" s="300" t="s">
        <v>2241</v>
      </c>
      <c r="F1508" s="309"/>
      <c r="G1508" s="309"/>
      <c r="H1508" s="300"/>
      <c r="I1508" s="302"/>
      <c r="J1508" s="302">
        <v>32.39</v>
      </c>
      <c r="K1508" s="300"/>
      <c r="L1508" s="300" t="s">
        <v>1720</v>
      </c>
      <c r="M1508" s="302">
        <f>J1511</f>
        <v>335.4</v>
      </c>
      <c r="N1508" s="291" t="str">
        <f>P1505</f>
        <v>m</v>
      </c>
      <c r="O1508" s="293"/>
      <c r="P1508" s="283"/>
    </row>
    <row r="1509" spans="2:16" x14ac:dyDescent="0.3">
      <c r="B1509" s="280"/>
      <c r="C1509" s="300" t="s">
        <v>2230</v>
      </c>
      <c r="D1509" s="300"/>
      <c r="E1509" s="300" t="s">
        <v>2229</v>
      </c>
      <c r="F1509" s="309"/>
      <c r="G1509" s="309"/>
      <c r="H1509" s="300"/>
      <c r="I1509" s="302"/>
      <c r="J1509" s="302">
        <v>185.79</v>
      </c>
      <c r="K1509" s="300"/>
      <c r="L1509" s="300"/>
      <c r="M1509" s="302"/>
      <c r="N1509" s="291"/>
      <c r="O1509" s="293"/>
      <c r="P1509" s="283"/>
    </row>
    <row r="1510" spans="2:16" x14ac:dyDescent="0.3">
      <c r="B1510" s="280"/>
      <c r="C1510" s="300" t="s">
        <v>2232</v>
      </c>
      <c r="D1510" s="300"/>
      <c r="E1510" s="300" t="s">
        <v>2251</v>
      </c>
      <c r="F1510" s="309"/>
      <c r="G1510" s="309"/>
      <c r="H1510" s="300"/>
      <c r="I1510" s="322"/>
      <c r="J1510" s="302">
        <v>117.22</v>
      </c>
      <c r="K1510" s="300"/>
      <c r="L1510" s="300"/>
      <c r="M1510" s="302"/>
      <c r="N1510" s="291"/>
      <c r="O1510" s="293"/>
      <c r="P1510" s="283"/>
    </row>
    <row r="1511" spans="2:16" x14ac:dyDescent="0.3">
      <c r="B1511" s="280"/>
      <c r="C1511" s="300"/>
      <c r="D1511" s="300"/>
      <c r="E1511" s="300"/>
      <c r="F1511" s="309"/>
      <c r="G1511" s="309"/>
      <c r="H1511" s="300"/>
      <c r="I1511" s="322" t="s">
        <v>2221</v>
      </c>
      <c r="J1511" s="302">
        <f>SUM(J1508:J1510)</f>
        <v>335.4</v>
      </c>
      <c r="K1511" s="300"/>
      <c r="L1511" s="300"/>
      <c r="M1511" s="302"/>
      <c r="N1511" s="291"/>
      <c r="O1511" s="293"/>
      <c r="P1511" s="283"/>
    </row>
    <row r="1512" spans="2:16" x14ac:dyDescent="0.3">
      <c r="B1512" s="280"/>
      <c r="C1512" s="300"/>
      <c r="D1512" s="300"/>
      <c r="E1512" s="300"/>
      <c r="F1512" s="322"/>
      <c r="G1512" s="302"/>
      <c r="H1512" s="300"/>
      <c r="I1512" s="324"/>
      <c r="J1512" s="318"/>
      <c r="K1512" s="300"/>
      <c r="L1512" s="300"/>
      <c r="M1512" s="302"/>
      <c r="N1512" s="291"/>
      <c r="O1512" s="293"/>
      <c r="P1512" s="283"/>
    </row>
    <row r="1513" spans="2:16" ht="19.5" thickBot="1" x14ac:dyDescent="0.35">
      <c r="B1513" s="280"/>
      <c r="C1513" s="300"/>
      <c r="D1513" s="300"/>
      <c r="E1513" s="313"/>
      <c r="F1513" s="300"/>
      <c r="G1513" s="306"/>
      <c r="H1513" s="300"/>
      <c r="I1513" s="301"/>
      <c r="J1513" s="301"/>
      <c r="K1513" s="300"/>
      <c r="L1513" s="300"/>
      <c r="M1513" s="302"/>
      <c r="N1513" s="291"/>
      <c r="O1513" s="293"/>
      <c r="P1513" s="283"/>
    </row>
    <row r="1514" spans="2:16" s="187" customFormat="1" ht="19.5" thickBot="1" x14ac:dyDescent="0.25">
      <c r="B1514" s="295" t="s">
        <v>2252</v>
      </c>
      <c r="C1514" s="191" t="s">
        <v>601</v>
      </c>
      <c r="D1514" s="191"/>
      <c r="E1514" s="192"/>
      <c r="F1514" s="192"/>
      <c r="G1514" s="192"/>
      <c r="H1514" s="193"/>
      <c r="I1514" s="192"/>
      <c r="J1514" s="192"/>
      <c r="K1514" s="194"/>
      <c r="L1514" s="194"/>
      <c r="M1514" s="195"/>
      <c r="N1514" s="196"/>
      <c r="O1514" s="196">
        <f>M1517</f>
        <v>159.88</v>
      </c>
      <c r="P1514" s="296" t="s">
        <v>1731</v>
      </c>
    </row>
    <row r="1515" spans="2:16" s="187" customFormat="1" x14ac:dyDescent="0.2">
      <c r="B1515" s="288"/>
      <c r="C1515" s="289"/>
      <c r="D1515" s="289"/>
      <c r="E1515" s="289"/>
      <c r="F1515" s="289"/>
      <c r="G1515" s="289"/>
      <c r="H1515" s="290"/>
      <c r="I1515" s="289"/>
      <c r="J1515" s="289"/>
      <c r="K1515" s="291"/>
      <c r="L1515" s="291"/>
      <c r="M1515" s="292"/>
      <c r="N1515" s="293"/>
      <c r="O1515" s="293"/>
      <c r="P1515" s="294"/>
    </row>
    <row r="1516" spans="2:16" x14ac:dyDescent="0.3">
      <c r="B1516" s="280"/>
      <c r="C1516" s="297" t="s">
        <v>1716</v>
      </c>
      <c r="D1516" s="297"/>
      <c r="E1516" s="297" t="s">
        <v>2</v>
      </c>
      <c r="F1516" s="309"/>
      <c r="G1516" s="309"/>
      <c r="H1516" s="309"/>
      <c r="I1516" s="297"/>
      <c r="J1516" s="297" t="s">
        <v>1741</v>
      </c>
      <c r="K1516" s="297"/>
      <c r="L1516" s="297"/>
      <c r="M1516" s="298" t="s">
        <v>3</v>
      </c>
      <c r="N1516" s="299" t="s">
        <v>1717</v>
      </c>
      <c r="O1516" s="293"/>
      <c r="P1516" s="283"/>
    </row>
    <row r="1517" spans="2:16" x14ac:dyDescent="0.3">
      <c r="B1517" s="280"/>
      <c r="C1517" s="300" t="s">
        <v>1718</v>
      </c>
      <c r="D1517" s="300"/>
      <c r="E1517" s="300" t="s">
        <v>2231</v>
      </c>
      <c r="F1517" s="309"/>
      <c r="G1517" s="309"/>
      <c r="H1517" s="300"/>
      <c r="I1517" s="302"/>
      <c r="J1517" s="302">
        <v>96.98</v>
      </c>
      <c r="K1517" s="300"/>
      <c r="L1517" s="300" t="s">
        <v>1720</v>
      </c>
      <c r="M1517" s="302">
        <f>J1519</f>
        <v>159.88</v>
      </c>
      <c r="N1517" s="291" t="str">
        <f>P1514</f>
        <v>m</v>
      </c>
      <c r="O1517" s="293"/>
      <c r="P1517" s="283"/>
    </row>
    <row r="1518" spans="2:16" x14ac:dyDescent="0.3">
      <c r="B1518" s="280"/>
      <c r="C1518" s="300" t="s">
        <v>2230</v>
      </c>
      <c r="D1518" s="300"/>
      <c r="E1518" s="300" t="s">
        <v>2253</v>
      </c>
      <c r="F1518" s="309"/>
      <c r="G1518" s="309"/>
      <c r="H1518" s="300"/>
      <c r="I1518" s="302"/>
      <c r="J1518" s="302">
        <v>62.9</v>
      </c>
      <c r="K1518" s="300"/>
      <c r="L1518" s="300"/>
      <c r="M1518" s="302"/>
      <c r="N1518" s="291"/>
      <c r="O1518" s="293"/>
      <c r="P1518" s="283"/>
    </row>
    <row r="1519" spans="2:16" x14ac:dyDescent="0.3">
      <c r="B1519" s="280"/>
      <c r="C1519" s="300" t="s">
        <v>2232</v>
      </c>
      <c r="D1519" s="300"/>
      <c r="E1519" s="300"/>
      <c r="F1519" s="309"/>
      <c r="G1519" s="309"/>
      <c r="H1519" s="300"/>
      <c r="I1519" s="322" t="s">
        <v>2221</v>
      </c>
      <c r="J1519" s="302">
        <f>SUM(J1516:J1518)</f>
        <v>159.88</v>
      </c>
      <c r="K1519" s="300"/>
      <c r="L1519" s="300"/>
      <c r="M1519" s="302"/>
      <c r="N1519" s="291"/>
      <c r="O1519" s="293"/>
      <c r="P1519" s="283"/>
    </row>
    <row r="1520" spans="2:16" ht="19.5" thickBot="1" x14ac:dyDescent="0.35">
      <c r="B1520" s="280"/>
      <c r="C1520" s="300"/>
      <c r="D1520" s="300"/>
      <c r="E1520" s="300"/>
      <c r="F1520" s="322"/>
      <c r="G1520" s="302"/>
      <c r="H1520" s="300"/>
      <c r="I1520" s="324"/>
      <c r="J1520" s="318"/>
      <c r="K1520" s="300"/>
      <c r="L1520" s="300"/>
      <c r="M1520" s="302"/>
      <c r="N1520" s="291"/>
      <c r="O1520" s="293"/>
      <c r="P1520" s="283"/>
    </row>
    <row r="1521" spans="2:16" s="187" customFormat="1" ht="19.5" thickBot="1" x14ac:dyDescent="0.25">
      <c r="B1521" s="295" t="s">
        <v>2254</v>
      </c>
      <c r="C1521" s="191" t="s">
        <v>604</v>
      </c>
      <c r="D1521" s="191"/>
      <c r="E1521" s="192"/>
      <c r="F1521" s="192"/>
      <c r="G1521" s="192"/>
      <c r="H1521" s="193"/>
      <c r="I1521" s="192"/>
      <c r="J1521" s="192"/>
      <c r="K1521" s="194"/>
      <c r="L1521" s="194"/>
      <c r="M1521" s="195"/>
      <c r="N1521" s="196"/>
      <c r="O1521" s="196">
        <f>M1524</f>
        <v>42.8</v>
      </c>
      <c r="P1521" s="296" t="s">
        <v>1731</v>
      </c>
    </row>
    <row r="1522" spans="2:16" s="187" customFormat="1" x14ac:dyDescent="0.2">
      <c r="B1522" s="288"/>
      <c r="C1522" s="289"/>
      <c r="D1522" s="289"/>
      <c r="E1522" s="289"/>
      <c r="F1522" s="289"/>
      <c r="G1522" s="289"/>
      <c r="H1522" s="290"/>
      <c r="I1522" s="289"/>
      <c r="J1522" s="289"/>
      <c r="K1522" s="291"/>
      <c r="L1522" s="291"/>
      <c r="M1522" s="292"/>
      <c r="N1522" s="293"/>
      <c r="O1522" s="293"/>
      <c r="P1522" s="294"/>
    </row>
    <row r="1523" spans="2:16" x14ac:dyDescent="0.3">
      <c r="B1523" s="280"/>
      <c r="C1523" s="297" t="s">
        <v>1716</v>
      </c>
      <c r="D1523" s="297"/>
      <c r="E1523" s="297" t="s">
        <v>2</v>
      </c>
      <c r="F1523" s="309"/>
      <c r="G1523" s="309"/>
      <c r="H1523" s="309"/>
      <c r="I1523" s="297"/>
      <c r="J1523" s="297" t="s">
        <v>1741</v>
      </c>
      <c r="K1523" s="297"/>
      <c r="L1523" s="297"/>
      <c r="M1523" s="298" t="s">
        <v>3</v>
      </c>
      <c r="N1523" s="299" t="s">
        <v>1717</v>
      </c>
      <c r="O1523" s="293"/>
      <c r="P1523" s="283"/>
    </row>
    <row r="1524" spans="2:16" x14ac:dyDescent="0.3">
      <c r="B1524" s="280"/>
      <c r="C1524" s="300" t="s">
        <v>1718</v>
      </c>
      <c r="D1524" s="300"/>
      <c r="E1524" s="300" t="s">
        <v>2255</v>
      </c>
      <c r="F1524" s="309"/>
      <c r="G1524" s="309"/>
      <c r="H1524" s="300"/>
      <c r="I1524" s="302"/>
      <c r="J1524" s="302">
        <v>19.36</v>
      </c>
      <c r="K1524" s="300"/>
      <c r="L1524" s="300" t="s">
        <v>1720</v>
      </c>
      <c r="M1524" s="302">
        <f>J1526</f>
        <v>42.8</v>
      </c>
      <c r="N1524" s="291" t="str">
        <f>P1521</f>
        <v>m</v>
      </c>
      <c r="O1524" s="293"/>
      <c r="P1524" s="283"/>
    </row>
    <row r="1525" spans="2:16" x14ac:dyDescent="0.3">
      <c r="B1525" s="280"/>
      <c r="C1525" s="300" t="s">
        <v>2230</v>
      </c>
      <c r="D1525" s="300"/>
      <c r="E1525" s="300" t="s">
        <v>2256</v>
      </c>
      <c r="F1525" s="309"/>
      <c r="G1525" s="309"/>
      <c r="H1525" s="300"/>
      <c r="I1525" s="322"/>
      <c r="J1525" s="302">
        <v>23.44</v>
      </c>
      <c r="K1525" s="300"/>
      <c r="L1525" s="300"/>
      <c r="M1525" s="302"/>
      <c r="N1525" s="291"/>
      <c r="O1525" s="293"/>
      <c r="P1525" s="283"/>
    </row>
    <row r="1526" spans="2:16" x14ac:dyDescent="0.3">
      <c r="B1526" s="280"/>
      <c r="C1526" s="300" t="s">
        <v>2232</v>
      </c>
      <c r="D1526" s="300"/>
      <c r="E1526" s="300"/>
      <c r="F1526" s="309"/>
      <c r="G1526" s="309"/>
      <c r="H1526" s="300"/>
      <c r="I1526" s="322" t="s">
        <v>2221</v>
      </c>
      <c r="J1526" s="302">
        <f>SUM(J1523:J1525)</f>
        <v>42.8</v>
      </c>
      <c r="K1526" s="300"/>
      <c r="L1526" s="300"/>
      <c r="M1526" s="302"/>
      <c r="N1526" s="291"/>
      <c r="O1526" s="293"/>
      <c r="P1526" s="283"/>
    </row>
    <row r="1527" spans="2:16" ht="19.5" thickBot="1" x14ac:dyDescent="0.35">
      <c r="B1527" s="280"/>
      <c r="C1527" s="300"/>
      <c r="D1527" s="300"/>
      <c r="E1527" s="300"/>
      <c r="F1527" s="322"/>
      <c r="G1527" s="302"/>
      <c r="H1527" s="300"/>
      <c r="I1527" s="324"/>
      <c r="J1527" s="318"/>
      <c r="K1527" s="300"/>
      <c r="L1527" s="300"/>
      <c r="M1527" s="302"/>
      <c r="N1527" s="291"/>
      <c r="O1527" s="293"/>
      <c r="P1527" s="283"/>
    </row>
    <row r="1528" spans="2:16" s="187" customFormat="1" ht="19.5" thickBot="1" x14ac:dyDescent="0.25">
      <c r="B1528" s="295" t="s">
        <v>2257</v>
      </c>
      <c r="C1528" s="191" t="s">
        <v>607</v>
      </c>
      <c r="D1528" s="191"/>
      <c r="E1528" s="192"/>
      <c r="F1528" s="192"/>
      <c r="G1528" s="192"/>
      <c r="H1528" s="193"/>
      <c r="I1528" s="192"/>
      <c r="J1528" s="192"/>
      <c r="K1528" s="194"/>
      <c r="L1528" s="194"/>
      <c r="M1528" s="195"/>
      <c r="N1528" s="196"/>
      <c r="O1528" s="196">
        <f>M1531</f>
        <v>23.1</v>
      </c>
      <c r="P1528" s="296" t="s">
        <v>1731</v>
      </c>
    </row>
    <row r="1529" spans="2:16" s="187" customFormat="1" x14ac:dyDescent="0.2">
      <c r="B1529" s="288"/>
      <c r="C1529" s="289"/>
      <c r="D1529" s="289"/>
      <c r="E1529" s="289"/>
      <c r="F1529" s="289"/>
      <c r="G1529" s="289"/>
      <c r="H1529" s="290"/>
      <c r="I1529" s="289"/>
      <c r="J1529" s="289"/>
      <c r="K1529" s="291"/>
      <c r="L1529" s="291"/>
      <c r="M1529" s="292"/>
      <c r="N1529" s="293"/>
      <c r="O1529" s="293"/>
      <c r="P1529" s="294"/>
    </row>
    <row r="1530" spans="2:16" x14ac:dyDescent="0.3">
      <c r="B1530" s="280"/>
      <c r="C1530" s="297" t="s">
        <v>1716</v>
      </c>
      <c r="D1530" s="297"/>
      <c r="E1530" s="297" t="s">
        <v>2</v>
      </c>
      <c r="F1530" s="309"/>
      <c r="G1530" s="309"/>
      <c r="H1530" s="309"/>
      <c r="I1530" s="297"/>
      <c r="J1530" s="297" t="s">
        <v>1741</v>
      </c>
      <c r="K1530" s="297"/>
      <c r="L1530" s="297"/>
      <c r="M1530" s="298" t="s">
        <v>3</v>
      </c>
      <c r="N1530" s="299" t="s">
        <v>1717</v>
      </c>
      <c r="O1530" s="293"/>
      <c r="P1530" s="283"/>
    </row>
    <row r="1531" spans="2:16" x14ac:dyDescent="0.3">
      <c r="B1531" s="280"/>
      <c r="C1531" s="300" t="s">
        <v>1718</v>
      </c>
      <c r="D1531" s="300"/>
      <c r="E1531" s="300" t="s">
        <v>2258</v>
      </c>
      <c r="F1531" s="309"/>
      <c r="G1531" s="309"/>
      <c r="H1531" s="300"/>
      <c r="I1531" s="302"/>
      <c r="J1531" s="302">
        <v>1.87</v>
      </c>
      <c r="K1531" s="300"/>
      <c r="L1531" s="300" t="s">
        <v>1720</v>
      </c>
      <c r="M1531" s="302">
        <f>J1533</f>
        <v>23.1</v>
      </c>
      <c r="N1531" s="291" t="str">
        <f>P1528</f>
        <v>m</v>
      </c>
      <c r="O1531" s="293"/>
      <c r="P1531" s="283"/>
    </row>
    <row r="1532" spans="2:16" x14ac:dyDescent="0.3">
      <c r="B1532" s="280"/>
      <c r="C1532" s="300" t="s">
        <v>2230</v>
      </c>
      <c r="D1532" s="300"/>
      <c r="E1532" s="300" t="s">
        <v>2259</v>
      </c>
      <c r="F1532" s="309"/>
      <c r="G1532" s="309"/>
      <c r="H1532" s="300"/>
      <c r="I1532" s="302"/>
      <c r="J1532" s="302">
        <v>21.23</v>
      </c>
      <c r="K1532" s="300"/>
      <c r="L1532" s="300"/>
      <c r="M1532" s="302"/>
      <c r="N1532" s="291"/>
      <c r="O1532" s="293"/>
      <c r="P1532" s="283"/>
    </row>
    <row r="1533" spans="2:16" x14ac:dyDescent="0.3">
      <c r="B1533" s="280"/>
      <c r="C1533" s="300" t="s">
        <v>2232</v>
      </c>
      <c r="D1533" s="300"/>
      <c r="E1533" s="300"/>
      <c r="F1533" s="309"/>
      <c r="G1533" s="309"/>
      <c r="H1533" s="300"/>
      <c r="I1533" s="322" t="s">
        <v>2221</v>
      </c>
      <c r="J1533" s="302">
        <f>SUM(J1530:J1532)</f>
        <v>23.1</v>
      </c>
      <c r="K1533" s="300"/>
      <c r="L1533" s="300"/>
      <c r="M1533" s="302"/>
      <c r="N1533" s="291"/>
      <c r="O1533" s="293"/>
      <c r="P1533" s="283"/>
    </row>
    <row r="1534" spans="2:16" ht="19.5" thickBot="1" x14ac:dyDescent="0.35">
      <c r="B1534" s="280"/>
      <c r="C1534" s="300"/>
      <c r="D1534" s="300"/>
      <c r="E1534" s="300"/>
      <c r="F1534" s="322"/>
      <c r="G1534" s="302"/>
      <c r="H1534" s="300"/>
      <c r="I1534" s="324"/>
      <c r="J1534" s="318"/>
      <c r="K1534" s="300"/>
      <c r="L1534" s="300"/>
      <c r="M1534" s="302"/>
      <c r="N1534" s="291"/>
      <c r="O1534" s="293"/>
      <c r="P1534" s="283"/>
    </row>
    <row r="1535" spans="2:16" s="187" customFormat="1" ht="19.5" thickBot="1" x14ac:dyDescent="0.25">
      <c r="B1535" s="295" t="s">
        <v>2260</v>
      </c>
      <c r="C1535" s="191" t="s">
        <v>610</v>
      </c>
      <c r="D1535" s="191"/>
      <c r="E1535" s="192"/>
      <c r="F1535" s="192"/>
      <c r="G1535" s="192"/>
      <c r="H1535" s="193"/>
      <c r="I1535" s="192"/>
      <c r="J1535" s="192"/>
      <c r="K1535" s="194"/>
      <c r="L1535" s="194"/>
      <c r="M1535" s="195"/>
      <c r="N1535" s="196"/>
      <c r="O1535" s="196">
        <f>M1538</f>
        <v>20.74</v>
      </c>
      <c r="P1535" s="296" t="s">
        <v>1731</v>
      </c>
    </row>
    <row r="1536" spans="2:16" s="187" customFormat="1" x14ac:dyDescent="0.2">
      <c r="B1536" s="288"/>
      <c r="C1536" s="289"/>
      <c r="D1536" s="289"/>
      <c r="E1536" s="289"/>
      <c r="F1536" s="289"/>
      <c r="G1536" s="289"/>
      <c r="H1536" s="290"/>
      <c r="I1536" s="289"/>
      <c r="J1536" s="289"/>
      <c r="K1536" s="291"/>
      <c r="L1536" s="291"/>
      <c r="M1536" s="292"/>
      <c r="N1536" s="293"/>
      <c r="O1536" s="293"/>
      <c r="P1536" s="294"/>
    </row>
    <row r="1537" spans="2:16" x14ac:dyDescent="0.3">
      <c r="B1537" s="280"/>
      <c r="C1537" s="297" t="s">
        <v>1716</v>
      </c>
      <c r="D1537" s="297"/>
      <c r="E1537" s="297" t="s">
        <v>2</v>
      </c>
      <c r="F1537" s="309"/>
      <c r="G1537" s="309"/>
      <c r="H1537" s="309"/>
      <c r="I1537" s="297"/>
      <c r="J1537" s="297" t="s">
        <v>1741</v>
      </c>
      <c r="K1537" s="297"/>
      <c r="L1537" s="297"/>
      <c r="M1537" s="298" t="s">
        <v>3</v>
      </c>
      <c r="N1537" s="299" t="s">
        <v>1717</v>
      </c>
      <c r="O1537" s="293"/>
      <c r="P1537" s="283"/>
    </row>
    <row r="1538" spans="2:16" x14ac:dyDescent="0.3">
      <c r="B1538" s="280"/>
      <c r="C1538" s="300" t="s">
        <v>1718</v>
      </c>
      <c r="D1538" s="300"/>
      <c r="E1538" s="300" t="s">
        <v>2235</v>
      </c>
      <c r="F1538" s="309"/>
      <c r="G1538" s="309"/>
      <c r="H1538" s="300"/>
      <c r="I1538" s="302"/>
      <c r="J1538" s="302">
        <v>5.39</v>
      </c>
      <c r="K1538" s="300"/>
      <c r="L1538" s="300" t="s">
        <v>1720</v>
      </c>
      <c r="M1538" s="302">
        <f>J1540</f>
        <v>20.74</v>
      </c>
      <c r="N1538" s="291" t="str">
        <f>P1535</f>
        <v>m</v>
      </c>
      <c r="O1538" s="293"/>
      <c r="P1538" s="283"/>
    </row>
    <row r="1539" spans="2:16" x14ac:dyDescent="0.3">
      <c r="B1539" s="280"/>
      <c r="C1539" s="300" t="s">
        <v>2230</v>
      </c>
      <c r="D1539" s="300"/>
      <c r="E1539" s="300" t="s">
        <v>2261</v>
      </c>
      <c r="F1539" s="309"/>
      <c r="G1539" s="309"/>
      <c r="H1539" s="300"/>
      <c r="I1539" s="322"/>
      <c r="J1539" s="302">
        <v>15.35</v>
      </c>
      <c r="K1539" s="300"/>
      <c r="L1539" s="300"/>
      <c r="M1539" s="302"/>
      <c r="N1539" s="291"/>
      <c r="O1539" s="293"/>
      <c r="P1539" s="283"/>
    </row>
    <row r="1540" spans="2:16" x14ac:dyDescent="0.3">
      <c r="B1540" s="280"/>
      <c r="C1540" s="300" t="s">
        <v>2232</v>
      </c>
      <c r="D1540" s="300"/>
      <c r="E1540" s="300"/>
      <c r="F1540" s="309"/>
      <c r="G1540" s="309"/>
      <c r="H1540" s="300"/>
      <c r="I1540" s="322" t="s">
        <v>2221</v>
      </c>
      <c r="J1540" s="302">
        <f>SUM(J1537:J1539)</f>
        <v>20.74</v>
      </c>
      <c r="K1540" s="300"/>
      <c r="L1540" s="300"/>
      <c r="M1540" s="302"/>
      <c r="N1540" s="291"/>
      <c r="O1540" s="293"/>
      <c r="P1540" s="283"/>
    </row>
    <row r="1541" spans="2:16" ht="19.5" thickBot="1" x14ac:dyDescent="0.35">
      <c r="B1541" s="280"/>
      <c r="C1541" s="300"/>
      <c r="D1541" s="300"/>
      <c r="E1541" s="300"/>
      <c r="F1541" s="322"/>
      <c r="G1541" s="302"/>
      <c r="H1541" s="300"/>
      <c r="I1541" s="324"/>
      <c r="J1541" s="318"/>
      <c r="K1541" s="300"/>
      <c r="L1541" s="300"/>
      <c r="M1541" s="302"/>
      <c r="N1541" s="291"/>
      <c r="O1541" s="293"/>
      <c r="P1541" s="283"/>
    </row>
    <row r="1542" spans="2:16" s="187" customFormat="1" ht="19.5" thickBot="1" x14ac:dyDescent="0.25">
      <c r="B1542" s="295" t="s">
        <v>2262</v>
      </c>
      <c r="C1542" s="191" t="s">
        <v>613</v>
      </c>
      <c r="D1542" s="191"/>
      <c r="E1542" s="192"/>
      <c r="F1542" s="192"/>
      <c r="G1542" s="192"/>
      <c r="H1542" s="193"/>
      <c r="I1542" s="192"/>
      <c r="J1542" s="192"/>
      <c r="K1542" s="194"/>
      <c r="L1542" s="194"/>
      <c r="M1542" s="195"/>
      <c r="N1542" s="196"/>
      <c r="O1542" s="196">
        <f>M1545</f>
        <v>21.58</v>
      </c>
      <c r="P1542" s="296" t="s">
        <v>1731</v>
      </c>
    </row>
    <row r="1543" spans="2:16" s="187" customFormat="1" x14ac:dyDescent="0.2">
      <c r="B1543" s="288"/>
      <c r="C1543" s="289"/>
      <c r="D1543" s="289"/>
      <c r="E1543" s="289"/>
      <c r="F1543" s="289"/>
      <c r="G1543" s="289"/>
      <c r="H1543" s="290"/>
      <c r="I1543" s="289"/>
      <c r="J1543" s="289"/>
      <c r="K1543" s="291"/>
      <c r="L1543" s="291"/>
      <c r="M1543" s="292"/>
      <c r="N1543" s="293"/>
      <c r="O1543" s="293"/>
      <c r="P1543" s="294"/>
    </row>
    <row r="1544" spans="2:16" x14ac:dyDescent="0.3">
      <c r="B1544" s="280"/>
      <c r="C1544" s="297" t="s">
        <v>1716</v>
      </c>
      <c r="D1544" s="297"/>
      <c r="E1544" s="297" t="s">
        <v>2</v>
      </c>
      <c r="F1544" s="309"/>
      <c r="G1544" s="309"/>
      <c r="H1544" s="309"/>
      <c r="I1544" s="297"/>
      <c r="J1544" s="297" t="s">
        <v>1741</v>
      </c>
      <c r="K1544" s="297"/>
      <c r="L1544" s="297"/>
      <c r="M1544" s="298" t="s">
        <v>3</v>
      </c>
      <c r="N1544" s="299" t="s">
        <v>1717</v>
      </c>
      <c r="O1544" s="293"/>
      <c r="P1544" s="283"/>
    </row>
    <row r="1545" spans="2:16" x14ac:dyDescent="0.3">
      <c r="B1545" s="280"/>
      <c r="C1545" s="300" t="s">
        <v>1718</v>
      </c>
      <c r="D1545" s="300"/>
      <c r="E1545" s="300" t="s">
        <v>2263</v>
      </c>
      <c r="F1545" s="309"/>
      <c r="G1545" s="309"/>
      <c r="H1545" s="300"/>
      <c r="I1545" s="302"/>
      <c r="J1545" s="302">
        <v>16.079999999999998</v>
      </c>
      <c r="K1545" s="300"/>
      <c r="L1545" s="300" t="s">
        <v>1720</v>
      </c>
      <c r="M1545" s="302">
        <f>J1547</f>
        <v>21.58</v>
      </c>
      <c r="N1545" s="291" t="str">
        <f>P1542</f>
        <v>m</v>
      </c>
      <c r="O1545" s="293"/>
      <c r="P1545" s="283"/>
    </row>
    <row r="1546" spans="2:16" x14ac:dyDescent="0.3">
      <c r="B1546" s="280"/>
      <c r="C1546" s="300" t="s">
        <v>2230</v>
      </c>
      <c r="D1546" s="300"/>
      <c r="E1546" s="300" t="s">
        <v>2236</v>
      </c>
      <c r="F1546" s="309"/>
      <c r="G1546" s="309"/>
      <c r="H1546" s="300"/>
      <c r="I1546" s="302"/>
      <c r="J1546" s="302">
        <v>5.5</v>
      </c>
      <c r="K1546" s="300"/>
      <c r="L1546" s="300"/>
      <c r="M1546" s="302"/>
      <c r="N1546" s="291"/>
      <c r="O1546" s="293"/>
      <c r="P1546" s="283"/>
    </row>
    <row r="1547" spans="2:16" x14ac:dyDescent="0.3">
      <c r="B1547" s="280"/>
      <c r="C1547" s="300" t="s">
        <v>2232</v>
      </c>
      <c r="D1547" s="300"/>
      <c r="E1547" s="300"/>
      <c r="F1547" s="309"/>
      <c r="G1547" s="309"/>
      <c r="H1547" s="300"/>
      <c r="I1547" s="322" t="s">
        <v>2221</v>
      </c>
      <c r="J1547" s="302">
        <f>SUM(J1544:J1546)</f>
        <v>21.58</v>
      </c>
      <c r="K1547" s="300"/>
      <c r="L1547" s="300"/>
      <c r="M1547" s="302"/>
      <c r="N1547" s="291"/>
      <c r="O1547" s="293"/>
      <c r="P1547" s="283"/>
    </row>
    <row r="1548" spans="2:16" ht="19.5" thickBot="1" x14ac:dyDescent="0.35">
      <c r="B1548" s="280"/>
      <c r="C1548" s="300"/>
      <c r="D1548" s="300"/>
      <c r="E1548" s="300"/>
      <c r="F1548" s="322"/>
      <c r="G1548" s="302"/>
      <c r="H1548" s="300"/>
      <c r="I1548" s="324"/>
      <c r="J1548" s="318"/>
      <c r="K1548" s="300"/>
      <c r="L1548" s="300"/>
      <c r="M1548" s="302"/>
      <c r="N1548" s="291"/>
      <c r="O1548" s="293"/>
      <c r="P1548" s="283"/>
    </row>
    <row r="1549" spans="2:16" s="187" customFormat="1" ht="19.5" thickBot="1" x14ac:dyDescent="0.25">
      <c r="B1549" s="295" t="s">
        <v>2264</v>
      </c>
      <c r="C1549" s="191" t="s">
        <v>2265</v>
      </c>
      <c r="D1549" s="191"/>
      <c r="E1549" s="192"/>
      <c r="F1549" s="192"/>
      <c r="G1549" s="192"/>
      <c r="H1549" s="193"/>
      <c r="I1549" s="192"/>
      <c r="J1549" s="192"/>
      <c r="K1549" s="194"/>
      <c r="L1549" s="194"/>
      <c r="M1549" s="195"/>
      <c r="N1549" s="196"/>
      <c r="O1549" s="196">
        <f>M1552</f>
        <v>8.3999999999999986</v>
      </c>
      <c r="P1549" s="296" t="s">
        <v>1731</v>
      </c>
    </row>
    <row r="1550" spans="2:16" s="187" customFormat="1" x14ac:dyDescent="0.2">
      <c r="B1550" s="288"/>
      <c r="C1550" s="289"/>
      <c r="D1550" s="289"/>
      <c r="E1550" s="289"/>
      <c r="F1550" s="289"/>
      <c r="G1550" s="289"/>
      <c r="H1550" s="290"/>
      <c r="I1550" s="289"/>
      <c r="J1550" s="289"/>
      <c r="K1550" s="291"/>
      <c r="L1550" s="291"/>
      <c r="M1550" s="292"/>
      <c r="N1550" s="293"/>
      <c r="O1550" s="293"/>
      <c r="P1550" s="294"/>
    </row>
    <row r="1551" spans="2:16" ht="29.25" customHeight="1" x14ac:dyDescent="0.3">
      <c r="B1551" s="280"/>
      <c r="C1551" s="297" t="s">
        <v>1716</v>
      </c>
      <c r="D1551" s="297"/>
      <c r="E1551" s="297" t="s">
        <v>2</v>
      </c>
      <c r="F1551" s="297"/>
      <c r="G1551" s="336" t="s">
        <v>2266</v>
      </c>
      <c r="H1551" s="336" t="s">
        <v>2267</v>
      </c>
      <c r="I1551" s="336" t="s">
        <v>1741</v>
      </c>
      <c r="J1551" s="318"/>
      <c r="K1551" s="297"/>
      <c r="L1551" s="297"/>
      <c r="M1551" s="298" t="s">
        <v>3</v>
      </c>
      <c r="N1551" s="299" t="s">
        <v>1717</v>
      </c>
      <c r="O1551" s="293"/>
      <c r="P1551" s="283"/>
    </row>
    <row r="1552" spans="2:16" x14ac:dyDescent="0.3">
      <c r="B1552" s="280"/>
      <c r="C1552" s="300" t="s">
        <v>1718</v>
      </c>
      <c r="D1552" s="300"/>
      <c r="E1552" s="300" t="s">
        <v>2268</v>
      </c>
      <c r="F1552" s="302"/>
      <c r="G1552" s="302">
        <v>3</v>
      </c>
      <c r="H1552" s="302">
        <v>2.8</v>
      </c>
      <c r="I1552" s="301">
        <f>H1552*G1552</f>
        <v>8.3999999999999986</v>
      </c>
      <c r="J1552" s="301"/>
      <c r="K1552" s="300"/>
      <c r="L1552" s="300" t="s">
        <v>1720</v>
      </c>
      <c r="M1552" s="302">
        <f>I1554</f>
        <v>8.3999999999999986</v>
      </c>
      <c r="N1552" s="291" t="str">
        <f>P1549</f>
        <v>m</v>
      </c>
      <c r="O1552" s="293"/>
      <c r="P1552" s="283"/>
    </row>
    <row r="1553" spans="2:16" x14ac:dyDescent="0.3">
      <c r="B1553" s="280"/>
      <c r="C1553" s="300" t="s">
        <v>2230</v>
      </c>
      <c r="D1553" s="300"/>
      <c r="E1553" s="300"/>
      <c r="F1553" s="302"/>
      <c r="G1553" s="302"/>
      <c r="H1553" s="300"/>
      <c r="I1553" s="301"/>
      <c r="J1553" s="301"/>
      <c r="K1553" s="300"/>
      <c r="L1553" s="300"/>
      <c r="M1553" s="302"/>
      <c r="N1553" s="291"/>
      <c r="O1553" s="293"/>
      <c r="P1553" s="283"/>
    </row>
    <row r="1554" spans="2:16" x14ac:dyDescent="0.3">
      <c r="B1554" s="280"/>
      <c r="C1554" s="300" t="s">
        <v>2232</v>
      </c>
      <c r="D1554" s="300"/>
      <c r="E1554" s="300"/>
      <c r="F1554" s="322"/>
      <c r="G1554" s="302"/>
      <c r="H1554" s="322" t="s">
        <v>2221</v>
      </c>
      <c r="I1554" s="302">
        <f>SUM(I1552:I1553)</f>
        <v>8.3999999999999986</v>
      </c>
      <c r="J1554" s="318"/>
      <c r="K1554" s="300"/>
      <c r="L1554" s="300"/>
      <c r="M1554" s="302"/>
      <c r="N1554" s="291"/>
      <c r="O1554" s="293"/>
      <c r="P1554" s="283"/>
    </row>
    <row r="1555" spans="2:16" ht="19.5" thickBot="1" x14ac:dyDescent="0.35">
      <c r="B1555" s="280"/>
      <c r="C1555" s="300"/>
      <c r="D1555" s="300"/>
      <c r="E1555" s="300"/>
      <c r="F1555" s="322"/>
      <c r="G1555" s="302"/>
      <c r="H1555" s="300"/>
      <c r="I1555" s="324"/>
      <c r="J1555" s="318"/>
      <c r="K1555" s="300"/>
      <c r="L1555" s="300"/>
      <c r="M1555" s="302"/>
      <c r="N1555" s="291"/>
      <c r="O1555" s="293"/>
      <c r="P1555" s="283"/>
    </row>
    <row r="1556" spans="2:16" s="187" customFormat="1" ht="19.5" thickBot="1" x14ac:dyDescent="0.25">
      <c r="B1556" s="295" t="s">
        <v>2269</v>
      </c>
      <c r="C1556" s="191" t="s">
        <v>619</v>
      </c>
      <c r="D1556" s="191"/>
      <c r="E1556" s="192"/>
      <c r="F1556" s="192"/>
      <c r="G1556" s="192"/>
      <c r="H1556" s="193"/>
      <c r="I1556" s="192"/>
      <c r="J1556" s="192"/>
      <c r="K1556" s="194"/>
      <c r="L1556" s="194"/>
      <c r="M1556" s="195"/>
      <c r="N1556" s="196"/>
      <c r="O1556" s="196">
        <f>M1559</f>
        <v>3.75</v>
      </c>
      <c r="P1556" s="296" t="s">
        <v>1731</v>
      </c>
    </row>
    <row r="1557" spans="2:16" s="187" customFormat="1" x14ac:dyDescent="0.2">
      <c r="B1557" s="288"/>
      <c r="C1557" s="289"/>
      <c r="D1557" s="289"/>
      <c r="E1557" s="289"/>
      <c r="F1557" s="289"/>
      <c r="G1557" s="289"/>
      <c r="H1557" s="290"/>
      <c r="I1557" s="289"/>
      <c r="J1557" s="289"/>
      <c r="K1557" s="291"/>
      <c r="L1557" s="291"/>
      <c r="M1557" s="292"/>
      <c r="N1557" s="293"/>
      <c r="O1557" s="293"/>
      <c r="P1557" s="294"/>
    </row>
    <row r="1558" spans="2:16" ht="33" customHeight="1" x14ac:dyDescent="0.3">
      <c r="B1558" s="280"/>
      <c r="C1558" s="297" t="s">
        <v>1716</v>
      </c>
      <c r="D1558" s="297"/>
      <c r="E1558" s="297" t="s">
        <v>2</v>
      </c>
      <c r="F1558" s="297"/>
      <c r="G1558" s="336" t="s">
        <v>2266</v>
      </c>
      <c r="H1558" s="336" t="s">
        <v>2267</v>
      </c>
      <c r="I1558" s="336" t="s">
        <v>1741</v>
      </c>
      <c r="J1558" s="318"/>
      <c r="K1558" s="297"/>
      <c r="L1558" s="297"/>
      <c r="M1558" s="298" t="s">
        <v>3</v>
      </c>
      <c r="N1558" s="299" t="s">
        <v>1717</v>
      </c>
      <c r="O1558" s="293"/>
      <c r="P1558" s="283"/>
    </row>
    <row r="1559" spans="2:16" x14ac:dyDescent="0.3">
      <c r="B1559" s="280"/>
      <c r="C1559" s="300" t="s">
        <v>1718</v>
      </c>
      <c r="D1559" s="300"/>
      <c r="E1559" s="300" t="s">
        <v>2270</v>
      </c>
      <c r="F1559" s="302"/>
      <c r="G1559" s="302">
        <v>3</v>
      </c>
      <c r="H1559" s="302">
        <v>1.25</v>
      </c>
      <c r="I1559" s="301">
        <f>H1559*G1559</f>
        <v>3.75</v>
      </c>
      <c r="J1559" s="301"/>
      <c r="K1559" s="300"/>
      <c r="L1559" s="300" t="s">
        <v>1720</v>
      </c>
      <c r="M1559" s="302">
        <f>I1561</f>
        <v>3.75</v>
      </c>
      <c r="N1559" s="291" t="str">
        <f>P1556</f>
        <v>m</v>
      </c>
      <c r="O1559" s="293"/>
      <c r="P1559" s="283"/>
    </row>
    <row r="1560" spans="2:16" x14ac:dyDescent="0.3">
      <c r="B1560" s="280"/>
      <c r="C1560" s="300" t="s">
        <v>2230</v>
      </c>
      <c r="D1560" s="300"/>
      <c r="E1560" s="300"/>
      <c r="F1560" s="302"/>
      <c r="G1560" s="302"/>
      <c r="H1560" s="300"/>
      <c r="I1560" s="301"/>
      <c r="J1560" s="301"/>
      <c r="K1560" s="300"/>
      <c r="L1560" s="300"/>
      <c r="M1560" s="302"/>
      <c r="N1560" s="291"/>
      <c r="O1560" s="293"/>
      <c r="P1560" s="283"/>
    </row>
    <row r="1561" spans="2:16" x14ac:dyDescent="0.3">
      <c r="B1561" s="280"/>
      <c r="C1561" s="300" t="s">
        <v>2232</v>
      </c>
      <c r="D1561" s="300"/>
      <c r="E1561" s="300"/>
      <c r="F1561" s="322"/>
      <c r="G1561" s="302"/>
      <c r="H1561" s="322" t="s">
        <v>2221</v>
      </c>
      <c r="I1561" s="302">
        <f>SUM(I1559:I1560)</f>
        <v>3.75</v>
      </c>
      <c r="J1561" s="318"/>
      <c r="K1561" s="300"/>
      <c r="L1561" s="300"/>
      <c r="M1561" s="302"/>
      <c r="N1561" s="291"/>
      <c r="O1561" s="293"/>
      <c r="P1561" s="283"/>
    </row>
    <row r="1562" spans="2:16" ht="19.5" thickBot="1" x14ac:dyDescent="0.35">
      <c r="B1562" s="280"/>
      <c r="C1562" s="300"/>
      <c r="D1562" s="300"/>
      <c r="E1562" s="300"/>
      <c r="F1562" s="322"/>
      <c r="G1562" s="302"/>
      <c r="H1562" s="300"/>
      <c r="I1562" s="324"/>
      <c r="J1562" s="318"/>
      <c r="K1562" s="300"/>
      <c r="L1562" s="300"/>
      <c r="M1562" s="302"/>
      <c r="N1562" s="291"/>
      <c r="O1562" s="293"/>
      <c r="P1562" s="283"/>
    </row>
    <row r="1563" spans="2:16" s="187" customFormat="1" ht="19.5" thickBot="1" x14ac:dyDescent="0.25">
      <c r="B1563" s="295" t="s">
        <v>2264</v>
      </c>
      <c r="C1563" s="191" t="s">
        <v>621</v>
      </c>
      <c r="D1563" s="191"/>
      <c r="E1563" s="192"/>
      <c r="F1563" s="192"/>
      <c r="G1563" s="192"/>
      <c r="H1563" s="193"/>
      <c r="I1563" s="192"/>
      <c r="J1563" s="192"/>
      <c r="K1563" s="194"/>
      <c r="L1563" s="194"/>
      <c r="M1563" s="195"/>
      <c r="N1563" s="196"/>
      <c r="O1563" s="196">
        <f>M1566</f>
        <v>32.700000000000003</v>
      </c>
      <c r="P1563" s="296" t="s">
        <v>1731</v>
      </c>
    </row>
    <row r="1564" spans="2:16" s="187" customFormat="1" x14ac:dyDescent="0.2">
      <c r="B1564" s="288"/>
      <c r="C1564" s="289"/>
      <c r="D1564" s="289"/>
      <c r="E1564" s="289"/>
      <c r="F1564" s="289"/>
      <c r="G1564" s="289"/>
      <c r="H1564" s="290"/>
      <c r="I1564" s="289"/>
      <c r="J1564" s="289"/>
      <c r="K1564" s="291"/>
      <c r="L1564" s="291"/>
      <c r="M1564" s="292"/>
      <c r="N1564" s="293"/>
      <c r="O1564" s="293"/>
      <c r="P1564" s="294"/>
    </row>
    <row r="1565" spans="2:16" ht="36" customHeight="1" x14ac:dyDescent="0.3">
      <c r="B1565" s="280"/>
      <c r="C1565" s="297" t="s">
        <v>1716</v>
      </c>
      <c r="D1565" s="297"/>
      <c r="E1565" s="297" t="s">
        <v>2</v>
      </c>
      <c r="F1565" s="297"/>
      <c r="G1565" s="336" t="s">
        <v>2266</v>
      </c>
      <c r="H1565" s="336" t="s">
        <v>2267</v>
      </c>
      <c r="I1565" s="336" t="s">
        <v>1741</v>
      </c>
      <c r="J1565" s="318"/>
      <c r="K1565" s="297"/>
      <c r="L1565" s="297"/>
      <c r="M1565" s="298" t="s">
        <v>3</v>
      </c>
      <c r="N1565" s="299" t="s">
        <v>1717</v>
      </c>
      <c r="O1565" s="293"/>
      <c r="P1565" s="283"/>
    </row>
    <row r="1566" spans="2:16" x14ac:dyDescent="0.3">
      <c r="B1566" s="280"/>
      <c r="C1566" s="300" t="s">
        <v>1718</v>
      </c>
      <c r="D1566" s="300"/>
      <c r="E1566" s="300" t="s">
        <v>2271</v>
      </c>
      <c r="F1566" s="302"/>
      <c r="G1566" s="302">
        <v>3</v>
      </c>
      <c r="H1566" s="302">
        <v>9</v>
      </c>
      <c r="I1566" s="301">
        <f>H1566*G1566</f>
        <v>27</v>
      </c>
      <c r="J1566" s="301"/>
      <c r="K1566" s="300"/>
      <c r="L1566" s="300" t="s">
        <v>1720</v>
      </c>
      <c r="M1566" s="302">
        <f>I1569</f>
        <v>32.700000000000003</v>
      </c>
      <c r="N1566" s="291" t="str">
        <f>P1563</f>
        <v>m</v>
      </c>
      <c r="O1566" s="293"/>
      <c r="P1566" s="283"/>
    </row>
    <row r="1567" spans="2:16" x14ac:dyDescent="0.3">
      <c r="B1567" s="280"/>
      <c r="C1567" s="300" t="s">
        <v>2230</v>
      </c>
      <c r="D1567" s="300"/>
      <c r="E1567" s="300" t="s">
        <v>2272</v>
      </c>
      <c r="F1567" s="302"/>
      <c r="G1567" s="302">
        <v>3</v>
      </c>
      <c r="H1567" s="300">
        <v>0.65</v>
      </c>
      <c r="I1567" s="301">
        <f t="shared" ref="I1567:I1568" si="51">H1567*G1567</f>
        <v>1.9500000000000002</v>
      </c>
      <c r="J1567" s="301"/>
      <c r="K1567" s="300"/>
      <c r="L1567" s="300"/>
      <c r="M1567" s="302"/>
      <c r="N1567" s="291"/>
      <c r="O1567" s="293"/>
      <c r="P1567" s="283"/>
    </row>
    <row r="1568" spans="2:16" x14ac:dyDescent="0.3">
      <c r="B1568" s="280"/>
      <c r="C1568" s="300" t="s">
        <v>2232</v>
      </c>
      <c r="D1568" s="300"/>
      <c r="E1568" s="300" t="s">
        <v>2273</v>
      </c>
      <c r="F1568" s="322"/>
      <c r="G1568" s="302">
        <v>3</v>
      </c>
      <c r="H1568" s="300">
        <v>1.25</v>
      </c>
      <c r="I1568" s="301">
        <f t="shared" si="51"/>
        <v>3.75</v>
      </c>
      <c r="J1568" s="318"/>
      <c r="K1568" s="300"/>
      <c r="L1568" s="300"/>
      <c r="M1568" s="302"/>
      <c r="N1568" s="291"/>
      <c r="O1568" s="293"/>
      <c r="P1568" s="283"/>
    </row>
    <row r="1569" spans="2:16" x14ac:dyDescent="0.3">
      <c r="B1569" s="280"/>
      <c r="C1569" s="300"/>
      <c r="D1569" s="300"/>
      <c r="E1569" s="300"/>
      <c r="F1569" s="322"/>
      <c r="G1569" s="302"/>
      <c r="H1569" s="322" t="s">
        <v>2221</v>
      </c>
      <c r="I1569" s="302">
        <f>SUM(I1566:I1568)</f>
        <v>32.700000000000003</v>
      </c>
      <c r="J1569" s="318"/>
      <c r="K1569" s="300"/>
      <c r="L1569" s="300"/>
      <c r="M1569" s="302"/>
      <c r="N1569" s="291"/>
      <c r="O1569" s="293"/>
      <c r="P1569" s="283"/>
    </row>
    <row r="1570" spans="2:16" ht="19.5" thickBot="1" x14ac:dyDescent="0.35">
      <c r="B1570" s="280"/>
      <c r="C1570" s="300"/>
      <c r="D1570" s="300"/>
      <c r="E1570" s="300"/>
      <c r="F1570" s="322"/>
      <c r="G1570" s="302"/>
      <c r="H1570" s="300"/>
      <c r="I1570" s="324"/>
      <c r="J1570" s="318"/>
      <c r="K1570" s="300"/>
      <c r="L1570" s="300"/>
      <c r="M1570" s="302"/>
      <c r="N1570" s="291"/>
      <c r="O1570" s="293"/>
      <c r="P1570" s="283"/>
    </row>
    <row r="1571" spans="2:16" s="187" customFormat="1" ht="19.5" thickBot="1" x14ac:dyDescent="0.25">
      <c r="B1571" s="286" t="s">
        <v>2274</v>
      </c>
      <c r="C1571" s="188" t="s">
        <v>623</v>
      </c>
      <c r="D1571" s="188"/>
      <c r="E1571" s="189"/>
      <c r="F1571" s="189"/>
      <c r="G1571" s="189"/>
      <c r="H1571" s="189"/>
      <c r="I1571" s="189"/>
      <c r="J1571" s="189"/>
      <c r="K1571" s="189"/>
      <c r="L1571" s="189"/>
      <c r="M1571" s="190"/>
      <c r="N1571" s="189"/>
      <c r="O1571" s="189"/>
      <c r="P1571" s="287"/>
    </row>
    <row r="1572" spans="2:16" s="187" customFormat="1" ht="19.5" thickBot="1" x14ac:dyDescent="0.25">
      <c r="B1572" s="288"/>
      <c r="C1572" s="289"/>
      <c r="D1572" s="289"/>
      <c r="E1572" s="289"/>
      <c r="F1572" s="289"/>
      <c r="G1572" s="289"/>
      <c r="H1572" s="290"/>
      <c r="I1572" s="289"/>
      <c r="J1572" s="289"/>
      <c r="K1572" s="291"/>
      <c r="L1572" s="291"/>
      <c r="M1572" s="292"/>
      <c r="N1572" s="293"/>
      <c r="O1572" s="293"/>
      <c r="P1572" s="294"/>
    </row>
    <row r="1573" spans="2:16" s="187" customFormat="1" ht="19.5" thickBot="1" x14ac:dyDescent="0.25">
      <c r="B1573" s="295" t="s">
        <v>2275</v>
      </c>
      <c r="C1573" s="191" t="s">
        <v>626</v>
      </c>
      <c r="D1573" s="191"/>
      <c r="E1573" s="192"/>
      <c r="F1573" s="192"/>
      <c r="G1573" s="192"/>
      <c r="H1573" s="193"/>
      <c r="I1573" s="192"/>
      <c r="J1573" s="192"/>
      <c r="K1573" s="194"/>
      <c r="L1573" s="194"/>
      <c r="M1573" s="195"/>
      <c r="N1573" s="196"/>
      <c r="O1573" s="196">
        <f>M1576</f>
        <v>2014.92</v>
      </c>
      <c r="P1573" s="296" t="s">
        <v>1731</v>
      </c>
    </row>
    <row r="1574" spans="2:16" s="187" customFormat="1" x14ac:dyDescent="0.2">
      <c r="B1574" s="288"/>
      <c r="C1574" s="289"/>
      <c r="D1574" s="289"/>
      <c r="E1574" s="289"/>
      <c r="F1574" s="289"/>
      <c r="G1574" s="289"/>
      <c r="H1574" s="290"/>
      <c r="I1574" s="289"/>
      <c r="J1574" s="289"/>
      <c r="K1574" s="291"/>
      <c r="L1574" s="291"/>
      <c r="M1574" s="292"/>
      <c r="N1574" s="293"/>
      <c r="O1574" s="293"/>
      <c r="P1574" s="294"/>
    </row>
    <row r="1575" spans="2:16" x14ac:dyDescent="0.3">
      <c r="B1575" s="280"/>
      <c r="C1575" s="297" t="s">
        <v>1716</v>
      </c>
      <c r="D1575" s="297"/>
      <c r="E1575" s="297" t="s">
        <v>2</v>
      </c>
      <c r="F1575" s="309"/>
      <c r="G1575" s="309"/>
      <c r="H1575" s="309"/>
      <c r="I1575" s="297"/>
      <c r="J1575" s="297" t="s">
        <v>1741</v>
      </c>
      <c r="K1575" s="297"/>
      <c r="L1575" s="297"/>
      <c r="M1575" s="298" t="s">
        <v>3</v>
      </c>
      <c r="N1575" s="299" t="s">
        <v>1717</v>
      </c>
      <c r="O1575" s="293"/>
      <c r="P1575" s="283"/>
    </row>
    <row r="1576" spans="2:16" x14ac:dyDescent="0.3">
      <c r="B1576" s="280"/>
      <c r="C1576" s="300" t="s">
        <v>1718</v>
      </c>
      <c r="D1576" s="300"/>
      <c r="E1576" s="300" t="s">
        <v>2276</v>
      </c>
      <c r="F1576" s="309"/>
      <c r="G1576" s="309"/>
      <c r="H1576" s="300"/>
      <c r="I1576" s="302"/>
      <c r="J1576" s="302">
        <v>584.84</v>
      </c>
      <c r="K1576" s="300"/>
      <c r="L1576" s="300" t="s">
        <v>1720</v>
      </c>
      <c r="M1576" s="302">
        <f>J1580</f>
        <v>2014.92</v>
      </c>
      <c r="N1576" s="291" t="str">
        <f>P1573</f>
        <v>m</v>
      </c>
      <c r="O1576" s="293"/>
      <c r="P1576" s="283"/>
    </row>
    <row r="1577" spans="2:16" x14ac:dyDescent="0.3">
      <c r="B1577" s="280"/>
      <c r="C1577" s="300" t="s">
        <v>2230</v>
      </c>
      <c r="D1577" s="300"/>
      <c r="E1577" s="300" t="s">
        <v>2277</v>
      </c>
      <c r="F1577" s="309"/>
      <c r="G1577" s="309"/>
      <c r="H1577" s="300"/>
      <c r="I1577" s="302"/>
      <c r="J1577" s="302">
        <v>303.77999999999997</v>
      </c>
      <c r="K1577" s="300"/>
      <c r="L1577" s="300"/>
      <c r="M1577" s="302"/>
      <c r="N1577" s="291"/>
      <c r="O1577" s="293"/>
      <c r="P1577" s="283"/>
    </row>
    <row r="1578" spans="2:16" x14ac:dyDescent="0.3">
      <c r="B1578" s="280"/>
      <c r="C1578" s="326" t="s">
        <v>2232</v>
      </c>
      <c r="D1578" s="300"/>
      <c r="E1578" s="300" t="s">
        <v>2278</v>
      </c>
      <c r="F1578" s="309"/>
      <c r="G1578" s="309"/>
      <c r="H1578" s="300"/>
      <c r="I1578" s="322"/>
      <c r="J1578" s="302">
        <v>312.10000000000002</v>
      </c>
      <c r="K1578" s="300"/>
      <c r="L1578" s="300"/>
      <c r="M1578" s="302"/>
      <c r="N1578" s="291"/>
      <c r="O1578" s="293"/>
      <c r="P1578" s="283"/>
    </row>
    <row r="1579" spans="2:16" x14ac:dyDescent="0.3">
      <c r="B1579" s="280"/>
      <c r="C1579" s="300"/>
      <c r="D1579" s="300"/>
      <c r="E1579" s="300" t="s">
        <v>2279</v>
      </c>
      <c r="F1579" s="309"/>
      <c r="G1579" s="309"/>
      <c r="H1579" s="300"/>
      <c r="I1579" s="322"/>
      <c r="J1579" s="302">
        <v>814.2</v>
      </c>
      <c r="K1579" s="300"/>
      <c r="L1579" s="300"/>
      <c r="M1579" s="302"/>
      <c r="N1579" s="291"/>
      <c r="O1579" s="293"/>
      <c r="P1579" s="283"/>
    </row>
    <row r="1580" spans="2:16" x14ac:dyDescent="0.3">
      <c r="B1580" s="280"/>
      <c r="C1580" s="300"/>
      <c r="D1580" s="300"/>
      <c r="E1580" s="300"/>
      <c r="F1580" s="309"/>
      <c r="G1580" s="309"/>
      <c r="H1580" s="300"/>
      <c r="I1580" s="322" t="s">
        <v>2221</v>
      </c>
      <c r="J1580" s="302">
        <f>SUM(J1576:J1579)</f>
        <v>2014.92</v>
      </c>
      <c r="K1580" s="300"/>
      <c r="L1580" s="300"/>
      <c r="M1580" s="302"/>
      <c r="N1580" s="291"/>
      <c r="O1580" s="293"/>
      <c r="P1580" s="283"/>
    </row>
    <row r="1581" spans="2:16" ht="19.5" thickBot="1" x14ac:dyDescent="0.35">
      <c r="B1581" s="280"/>
      <c r="C1581" s="300"/>
      <c r="D1581" s="300"/>
      <c r="E1581" s="313"/>
      <c r="F1581" s="300"/>
      <c r="G1581" s="306"/>
      <c r="H1581" s="300"/>
      <c r="I1581" s="301"/>
      <c r="J1581" s="301"/>
      <c r="K1581" s="300"/>
      <c r="L1581" s="300"/>
      <c r="M1581" s="302"/>
      <c r="N1581" s="291"/>
      <c r="O1581" s="293"/>
      <c r="P1581" s="283"/>
    </row>
    <row r="1582" spans="2:16" s="187" customFormat="1" ht="19.5" thickBot="1" x14ac:dyDescent="0.25">
      <c r="B1582" s="295" t="s">
        <v>2280</v>
      </c>
      <c r="C1582" s="191" t="s">
        <v>629</v>
      </c>
      <c r="D1582" s="191"/>
      <c r="E1582" s="192"/>
      <c r="F1582" s="192"/>
      <c r="G1582" s="192"/>
      <c r="H1582" s="193"/>
      <c r="I1582" s="192"/>
      <c r="J1582" s="192"/>
      <c r="K1582" s="194"/>
      <c r="L1582" s="194"/>
      <c r="M1582" s="195"/>
      <c r="N1582" s="196"/>
      <c r="O1582" s="196">
        <f>M1585</f>
        <v>413.88</v>
      </c>
      <c r="P1582" s="296" t="s">
        <v>1731</v>
      </c>
    </row>
    <row r="1583" spans="2:16" s="187" customFormat="1" x14ac:dyDescent="0.2">
      <c r="B1583" s="288"/>
      <c r="C1583" s="289"/>
      <c r="D1583" s="289"/>
      <c r="E1583" s="289"/>
      <c r="F1583" s="289"/>
      <c r="G1583" s="289"/>
      <c r="H1583" s="290"/>
      <c r="I1583" s="289"/>
      <c r="J1583" s="289"/>
      <c r="K1583" s="291"/>
      <c r="L1583" s="291"/>
      <c r="M1583" s="292"/>
      <c r="N1583" s="293"/>
      <c r="O1583" s="293"/>
      <c r="P1583" s="294"/>
    </row>
    <row r="1584" spans="2:16" x14ac:dyDescent="0.3">
      <c r="B1584" s="280"/>
      <c r="C1584" s="297" t="s">
        <v>1716</v>
      </c>
      <c r="D1584" s="297"/>
      <c r="E1584" s="297" t="s">
        <v>2</v>
      </c>
      <c r="F1584" s="309"/>
      <c r="G1584" s="309"/>
      <c r="H1584" s="309"/>
      <c r="I1584" s="297"/>
      <c r="J1584" s="297" t="s">
        <v>1741</v>
      </c>
      <c r="K1584" s="297"/>
      <c r="L1584" s="297"/>
      <c r="M1584" s="298" t="s">
        <v>3</v>
      </c>
      <c r="N1584" s="299" t="s">
        <v>1717</v>
      </c>
      <c r="O1584" s="293"/>
      <c r="P1584" s="283"/>
    </row>
    <row r="1585" spans="2:16" x14ac:dyDescent="0.3">
      <c r="B1585" s="280"/>
      <c r="C1585" s="300" t="s">
        <v>1718</v>
      </c>
      <c r="D1585" s="300"/>
      <c r="E1585" s="300" t="s">
        <v>2276</v>
      </c>
      <c r="F1585" s="309"/>
      <c r="G1585" s="309"/>
      <c r="H1585" s="300"/>
      <c r="I1585" s="302"/>
      <c r="J1585" s="302">
        <v>137.96</v>
      </c>
      <c r="K1585" s="300"/>
      <c r="L1585" s="300" t="s">
        <v>1720</v>
      </c>
      <c r="M1585" s="302">
        <f>J1588</f>
        <v>413.88</v>
      </c>
      <c r="N1585" s="291" t="str">
        <f>P1582</f>
        <v>m</v>
      </c>
      <c r="O1585" s="293"/>
      <c r="P1585" s="283"/>
    </row>
    <row r="1586" spans="2:16" x14ac:dyDescent="0.3">
      <c r="B1586" s="280"/>
      <c r="C1586" s="300" t="s">
        <v>2230</v>
      </c>
      <c r="D1586" s="300"/>
      <c r="E1586" s="300" t="s">
        <v>2277</v>
      </c>
      <c r="F1586" s="309"/>
      <c r="G1586" s="309"/>
      <c r="H1586" s="300"/>
      <c r="I1586" s="302"/>
      <c r="J1586" s="302">
        <v>137.96</v>
      </c>
      <c r="K1586" s="300"/>
      <c r="L1586" s="300"/>
      <c r="M1586" s="302"/>
      <c r="N1586" s="291"/>
      <c r="O1586" s="293"/>
      <c r="P1586" s="283"/>
    </row>
    <row r="1587" spans="2:16" x14ac:dyDescent="0.3">
      <c r="B1587" s="280"/>
      <c r="C1587" s="326" t="s">
        <v>2232</v>
      </c>
      <c r="D1587" s="300"/>
      <c r="E1587" s="300" t="s">
        <v>2278</v>
      </c>
      <c r="F1587" s="309"/>
      <c r="G1587" s="309"/>
      <c r="H1587" s="300"/>
      <c r="I1587" s="322"/>
      <c r="J1587" s="302">
        <v>137.96</v>
      </c>
      <c r="K1587" s="300"/>
      <c r="L1587" s="300"/>
      <c r="M1587" s="302"/>
      <c r="N1587" s="291"/>
      <c r="O1587" s="293"/>
      <c r="P1587" s="283"/>
    </row>
    <row r="1588" spans="2:16" x14ac:dyDescent="0.3">
      <c r="B1588" s="280"/>
      <c r="C1588" s="300"/>
      <c r="D1588" s="300"/>
      <c r="E1588" s="300"/>
      <c r="F1588" s="309"/>
      <c r="G1588" s="309"/>
      <c r="H1588" s="300"/>
      <c r="I1588" s="322" t="s">
        <v>2221</v>
      </c>
      <c r="J1588" s="302">
        <f>SUM(J1585:J1587)</f>
        <v>413.88</v>
      </c>
      <c r="K1588" s="300"/>
      <c r="L1588" s="300"/>
      <c r="M1588" s="302"/>
      <c r="N1588" s="291"/>
      <c r="O1588" s="293"/>
      <c r="P1588" s="283"/>
    </row>
    <row r="1589" spans="2:16" ht="19.5" thickBot="1" x14ac:dyDescent="0.35">
      <c r="B1589" s="280"/>
      <c r="C1589" s="300"/>
      <c r="D1589" s="300"/>
      <c r="E1589" s="313"/>
      <c r="F1589" s="300"/>
      <c r="G1589" s="306"/>
      <c r="H1589" s="300"/>
      <c r="I1589" s="301"/>
      <c r="J1589" s="301"/>
      <c r="K1589" s="300"/>
      <c r="L1589" s="300"/>
      <c r="M1589" s="302"/>
      <c r="N1589" s="291"/>
      <c r="O1589" s="293"/>
      <c r="P1589" s="283"/>
    </row>
    <row r="1590" spans="2:16" s="187" customFormat="1" ht="19.5" thickBot="1" x14ac:dyDescent="0.25">
      <c r="B1590" s="295" t="s">
        <v>2281</v>
      </c>
      <c r="C1590" s="191" t="s">
        <v>632</v>
      </c>
      <c r="D1590" s="191"/>
      <c r="E1590" s="192"/>
      <c r="F1590" s="192"/>
      <c r="G1590" s="192"/>
      <c r="H1590" s="193"/>
      <c r="I1590" s="192"/>
      <c r="J1590" s="192"/>
      <c r="K1590" s="194"/>
      <c r="L1590" s="194"/>
      <c r="M1590" s="195"/>
      <c r="N1590" s="196"/>
      <c r="O1590" s="196">
        <f>M1593</f>
        <v>454.87</v>
      </c>
      <c r="P1590" s="296" t="s">
        <v>1731</v>
      </c>
    </row>
    <row r="1591" spans="2:16" s="187" customFormat="1" x14ac:dyDescent="0.2">
      <c r="B1591" s="288"/>
      <c r="C1591" s="289"/>
      <c r="D1591" s="289"/>
      <c r="E1591" s="289"/>
      <c r="F1591" s="289"/>
      <c r="G1591" s="289"/>
      <c r="H1591" s="290"/>
      <c r="I1591" s="289"/>
      <c r="J1591" s="289"/>
      <c r="K1591" s="291"/>
      <c r="L1591" s="291"/>
      <c r="M1591" s="292"/>
      <c r="N1591" s="293"/>
      <c r="O1591" s="293"/>
      <c r="P1591" s="294"/>
    </row>
    <row r="1592" spans="2:16" x14ac:dyDescent="0.3">
      <c r="B1592" s="280"/>
      <c r="C1592" s="297" t="s">
        <v>1716</v>
      </c>
      <c r="D1592" s="297"/>
      <c r="E1592" s="297" t="s">
        <v>2</v>
      </c>
      <c r="F1592" s="309"/>
      <c r="G1592" s="309"/>
      <c r="H1592" s="309"/>
      <c r="I1592" s="297"/>
      <c r="J1592" s="297" t="s">
        <v>1741</v>
      </c>
      <c r="K1592" s="297"/>
      <c r="L1592" s="297"/>
      <c r="M1592" s="298" t="s">
        <v>3</v>
      </c>
      <c r="N1592" s="299" t="s">
        <v>1717</v>
      </c>
      <c r="O1592" s="293"/>
      <c r="P1592" s="283"/>
    </row>
    <row r="1593" spans="2:16" x14ac:dyDescent="0.3">
      <c r="B1593" s="280"/>
      <c r="C1593" s="300" t="s">
        <v>1718</v>
      </c>
      <c r="D1593" s="300"/>
      <c r="E1593" s="300" t="s">
        <v>2276</v>
      </c>
      <c r="F1593" s="309"/>
      <c r="G1593" s="309"/>
      <c r="H1593" s="300"/>
      <c r="I1593" s="302"/>
      <c r="J1593" s="302">
        <v>303.25</v>
      </c>
      <c r="K1593" s="300"/>
      <c r="L1593" s="300" t="s">
        <v>1720</v>
      </c>
      <c r="M1593" s="302">
        <f>J1595</f>
        <v>454.87</v>
      </c>
      <c r="N1593" s="291" t="str">
        <f>P1590</f>
        <v>m</v>
      </c>
      <c r="O1593" s="293"/>
      <c r="P1593" s="283"/>
    </row>
    <row r="1594" spans="2:16" x14ac:dyDescent="0.3">
      <c r="B1594" s="280"/>
      <c r="C1594" s="300" t="s">
        <v>2230</v>
      </c>
      <c r="D1594" s="300"/>
      <c r="E1594" s="300" t="s">
        <v>2278</v>
      </c>
      <c r="F1594" s="309"/>
      <c r="G1594" s="309"/>
      <c r="H1594" s="300"/>
      <c r="I1594" s="302"/>
      <c r="J1594" s="302">
        <v>151.62</v>
      </c>
      <c r="K1594" s="300"/>
      <c r="L1594" s="300"/>
      <c r="M1594" s="302"/>
      <c r="N1594" s="291"/>
      <c r="O1594" s="293"/>
      <c r="P1594" s="283"/>
    </row>
    <row r="1595" spans="2:16" x14ac:dyDescent="0.3">
      <c r="B1595" s="280"/>
      <c r="C1595" s="326" t="s">
        <v>2232</v>
      </c>
      <c r="D1595" s="300"/>
      <c r="E1595" s="312"/>
      <c r="F1595" s="309"/>
      <c r="G1595" s="309"/>
      <c r="H1595" s="300"/>
      <c r="I1595" s="322" t="s">
        <v>2221</v>
      </c>
      <c r="J1595" s="302">
        <f>SUM(J1593:J1594)</f>
        <v>454.87</v>
      </c>
      <c r="K1595" s="300"/>
      <c r="L1595" s="300"/>
      <c r="M1595" s="302"/>
      <c r="N1595" s="291"/>
      <c r="O1595" s="293"/>
      <c r="P1595" s="283"/>
    </row>
    <row r="1596" spans="2:16" ht="19.5" thickBot="1" x14ac:dyDescent="0.35">
      <c r="B1596" s="280"/>
      <c r="C1596" s="300"/>
      <c r="D1596" s="300"/>
      <c r="E1596" s="313"/>
      <c r="F1596" s="300"/>
      <c r="G1596" s="306"/>
      <c r="H1596" s="300"/>
      <c r="I1596" s="301"/>
      <c r="J1596" s="301"/>
      <c r="K1596" s="300"/>
      <c r="L1596" s="300"/>
      <c r="M1596" s="302"/>
      <c r="N1596" s="291"/>
      <c r="O1596" s="293"/>
      <c r="P1596" s="283"/>
    </row>
    <row r="1597" spans="2:16" s="187" customFormat="1" ht="19.5" thickBot="1" x14ac:dyDescent="0.25">
      <c r="B1597" s="295" t="s">
        <v>2282</v>
      </c>
      <c r="C1597" s="191" t="s">
        <v>635</v>
      </c>
      <c r="D1597" s="191"/>
      <c r="E1597" s="192"/>
      <c r="F1597" s="192"/>
      <c r="G1597" s="192"/>
      <c r="H1597" s="193"/>
      <c r="I1597" s="192"/>
      <c r="J1597" s="192"/>
      <c r="K1597" s="194"/>
      <c r="L1597" s="194"/>
      <c r="M1597" s="195"/>
      <c r="N1597" s="196"/>
      <c r="O1597" s="196">
        <f>M1600</f>
        <v>20</v>
      </c>
      <c r="P1597" s="296" t="s">
        <v>1731</v>
      </c>
    </row>
    <row r="1598" spans="2:16" s="187" customFormat="1" x14ac:dyDescent="0.2">
      <c r="B1598" s="288"/>
      <c r="C1598" s="289"/>
      <c r="D1598" s="289"/>
      <c r="E1598" s="289"/>
      <c r="F1598" s="289"/>
      <c r="G1598" s="289"/>
      <c r="H1598" s="290"/>
      <c r="I1598" s="289"/>
      <c r="J1598" s="289"/>
      <c r="K1598" s="291"/>
      <c r="L1598" s="291"/>
      <c r="M1598" s="292"/>
      <c r="N1598" s="293"/>
      <c r="O1598" s="293"/>
      <c r="P1598" s="294"/>
    </row>
    <row r="1599" spans="2:16" x14ac:dyDescent="0.3">
      <c r="B1599" s="280"/>
      <c r="C1599" s="297" t="s">
        <v>1716</v>
      </c>
      <c r="D1599" s="297"/>
      <c r="E1599" s="297" t="s">
        <v>2</v>
      </c>
      <c r="F1599" s="309"/>
      <c r="G1599" s="309"/>
      <c r="H1599" s="309"/>
      <c r="I1599" s="297"/>
      <c r="J1599" s="297" t="s">
        <v>1741</v>
      </c>
      <c r="K1599" s="297"/>
      <c r="L1599" s="297"/>
      <c r="M1599" s="298" t="s">
        <v>3</v>
      </c>
      <c r="N1599" s="299" t="s">
        <v>1717</v>
      </c>
      <c r="O1599" s="293"/>
      <c r="P1599" s="283"/>
    </row>
    <row r="1600" spans="2:16" x14ac:dyDescent="0.3">
      <c r="B1600" s="280"/>
      <c r="C1600" s="300" t="s">
        <v>1718</v>
      </c>
      <c r="D1600" s="300"/>
      <c r="E1600" s="300" t="s">
        <v>2283</v>
      </c>
      <c r="F1600" s="309"/>
      <c r="G1600" s="309"/>
      <c r="H1600" s="300"/>
      <c r="I1600" s="302"/>
      <c r="J1600" s="302">
        <v>10</v>
      </c>
      <c r="K1600" s="300"/>
      <c r="L1600" s="300" t="s">
        <v>1720</v>
      </c>
      <c r="M1600" s="302">
        <f>J1602</f>
        <v>20</v>
      </c>
      <c r="N1600" s="291" t="str">
        <f>P1597</f>
        <v>m</v>
      </c>
      <c r="O1600" s="293"/>
      <c r="P1600" s="283"/>
    </row>
    <row r="1601" spans="2:16" x14ac:dyDescent="0.3">
      <c r="B1601" s="280"/>
      <c r="C1601" s="300" t="s">
        <v>2230</v>
      </c>
      <c r="D1601" s="300"/>
      <c r="E1601" s="300" t="s">
        <v>2284</v>
      </c>
      <c r="F1601" s="309"/>
      <c r="G1601" s="309"/>
      <c r="H1601" s="300"/>
      <c r="I1601" s="302"/>
      <c r="J1601" s="302">
        <v>10</v>
      </c>
      <c r="K1601" s="300"/>
      <c r="L1601" s="300"/>
      <c r="M1601" s="302"/>
      <c r="N1601" s="291"/>
      <c r="O1601" s="293"/>
      <c r="P1601" s="283"/>
    </row>
    <row r="1602" spans="2:16" x14ac:dyDescent="0.3">
      <c r="B1602" s="280"/>
      <c r="C1602" s="326" t="s">
        <v>2232</v>
      </c>
      <c r="D1602" s="300"/>
      <c r="E1602" s="300"/>
      <c r="F1602" s="309"/>
      <c r="G1602" s="309"/>
      <c r="H1602" s="300"/>
      <c r="I1602" s="322" t="s">
        <v>2221</v>
      </c>
      <c r="J1602" s="302">
        <f>SUM(J1600:J1601)</f>
        <v>20</v>
      </c>
      <c r="K1602" s="300"/>
      <c r="L1602" s="300"/>
      <c r="M1602" s="302"/>
      <c r="N1602" s="291"/>
      <c r="O1602" s="293"/>
      <c r="P1602" s="283"/>
    </row>
    <row r="1603" spans="2:16" ht="19.5" thickBot="1" x14ac:dyDescent="0.35">
      <c r="B1603" s="280"/>
      <c r="C1603" s="300"/>
      <c r="D1603" s="300"/>
      <c r="E1603" s="313"/>
      <c r="F1603" s="322"/>
      <c r="G1603" s="306"/>
      <c r="H1603" s="300"/>
      <c r="I1603" s="301"/>
      <c r="J1603" s="301"/>
      <c r="K1603" s="300"/>
      <c r="L1603" s="300"/>
      <c r="M1603" s="302"/>
      <c r="N1603" s="291"/>
      <c r="O1603" s="293"/>
      <c r="P1603" s="283"/>
    </row>
    <row r="1604" spans="2:16" s="187" customFormat="1" ht="19.5" thickBot="1" x14ac:dyDescent="0.25">
      <c r="B1604" s="295" t="s">
        <v>2285</v>
      </c>
      <c r="C1604" s="191" t="s">
        <v>638</v>
      </c>
      <c r="D1604" s="191"/>
      <c r="E1604" s="192"/>
      <c r="F1604" s="192"/>
      <c r="G1604" s="192"/>
      <c r="H1604" s="193"/>
      <c r="I1604" s="192"/>
      <c r="J1604" s="192"/>
      <c r="K1604" s="194"/>
      <c r="L1604" s="194"/>
      <c r="M1604" s="195"/>
      <c r="N1604" s="196"/>
      <c r="O1604" s="196">
        <f>M1607</f>
        <v>30</v>
      </c>
      <c r="P1604" s="296" t="s">
        <v>1731</v>
      </c>
    </row>
    <row r="1605" spans="2:16" s="187" customFormat="1" x14ac:dyDescent="0.2">
      <c r="B1605" s="288"/>
      <c r="C1605" s="289"/>
      <c r="D1605" s="289"/>
      <c r="E1605" s="289"/>
      <c r="F1605" s="289"/>
      <c r="G1605" s="289"/>
      <c r="H1605" s="290"/>
      <c r="I1605" s="289"/>
      <c r="J1605" s="289"/>
      <c r="K1605" s="291"/>
      <c r="L1605" s="291"/>
      <c r="M1605" s="292"/>
      <c r="N1605" s="293"/>
      <c r="O1605" s="293"/>
      <c r="P1605" s="294"/>
    </row>
    <row r="1606" spans="2:16" x14ac:dyDescent="0.3">
      <c r="B1606" s="280"/>
      <c r="C1606" s="297" t="s">
        <v>1716</v>
      </c>
      <c r="D1606" s="297"/>
      <c r="E1606" s="297" t="s">
        <v>2</v>
      </c>
      <c r="F1606" s="309"/>
      <c r="G1606" s="309"/>
      <c r="H1606" s="309"/>
      <c r="I1606" s="297"/>
      <c r="J1606" s="297" t="s">
        <v>1741</v>
      </c>
      <c r="K1606" s="297"/>
      <c r="L1606" s="297"/>
      <c r="M1606" s="298" t="s">
        <v>3</v>
      </c>
      <c r="N1606" s="299" t="s">
        <v>1717</v>
      </c>
      <c r="O1606" s="293"/>
      <c r="P1606" s="283"/>
    </row>
    <row r="1607" spans="2:16" x14ac:dyDescent="0.3">
      <c r="B1607" s="280"/>
      <c r="C1607" s="300" t="s">
        <v>1718</v>
      </c>
      <c r="D1607" s="300"/>
      <c r="E1607" s="300" t="s">
        <v>2286</v>
      </c>
      <c r="F1607" s="309"/>
      <c r="G1607" s="309"/>
      <c r="H1607" s="300"/>
      <c r="I1607" s="302"/>
      <c r="J1607" s="302">
        <v>30</v>
      </c>
      <c r="K1607" s="300"/>
      <c r="L1607" s="300" t="s">
        <v>1720</v>
      </c>
      <c r="M1607" s="302">
        <f>J1609</f>
        <v>30</v>
      </c>
      <c r="N1607" s="291" t="str">
        <f>P1604</f>
        <v>m</v>
      </c>
      <c r="O1607" s="293"/>
      <c r="P1607" s="283"/>
    </row>
    <row r="1608" spans="2:16" x14ac:dyDescent="0.3">
      <c r="B1608" s="280"/>
      <c r="C1608" s="300" t="s">
        <v>2230</v>
      </c>
      <c r="D1608" s="300"/>
      <c r="E1608" s="300"/>
      <c r="F1608" s="309"/>
      <c r="G1608" s="309"/>
      <c r="H1608" s="300"/>
      <c r="I1608" s="302"/>
      <c r="J1608" s="302"/>
      <c r="K1608" s="300"/>
      <c r="L1608" s="300"/>
      <c r="M1608" s="302"/>
      <c r="N1608" s="291"/>
      <c r="O1608" s="293"/>
      <c r="P1608" s="283"/>
    </row>
    <row r="1609" spans="2:16" x14ac:dyDescent="0.3">
      <c r="B1609" s="280"/>
      <c r="C1609" s="326" t="s">
        <v>2232</v>
      </c>
      <c r="D1609" s="300"/>
      <c r="E1609" s="300"/>
      <c r="F1609" s="309"/>
      <c r="G1609" s="309"/>
      <c r="H1609" s="300"/>
      <c r="I1609" s="322" t="s">
        <v>2221</v>
      </c>
      <c r="J1609" s="302">
        <f>SUM(J1607:J1608)</f>
        <v>30</v>
      </c>
      <c r="K1609" s="300"/>
      <c r="L1609" s="300"/>
      <c r="M1609" s="302"/>
      <c r="N1609" s="291"/>
      <c r="O1609" s="293"/>
      <c r="P1609" s="283"/>
    </row>
    <row r="1610" spans="2:16" ht="19.5" thickBot="1" x14ac:dyDescent="0.35">
      <c r="B1610" s="280"/>
      <c r="C1610" s="300"/>
      <c r="D1610" s="300"/>
      <c r="E1610" s="313"/>
      <c r="F1610" s="322"/>
      <c r="G1610" s="306"/>
      <c r="H1610" s="300"/>
      <c r="I1610" s="301"/>
      <c r="J1610" s="301"/>
      <c r="K1610" s="300"/>
      <c r="L1610" s="300"/>
      <c r="M1610" s="302"/>
      <c r="N1610" s="291"/>
      <c r="O1610" s="293"/>
      <c r="P1610" s="283"/>
    </row>
    <row r="1611" spans="2:16" s="187" customFormat="1" ht="19.5" thickBot="1" x14ac:dyDescent="0.25">
      <c r="B1611" s="295" t="s">
        <v>2287</v>
      </c>
      <c r="C1611" s="191" t="s">
        <v>641</v>
      </c>
      <c r="D1611" s="191"/>
      <c r="E1611" s="192"/>
      <c r="F1611" s="192"/>
      <c r="G1611" s="192"/>
      <c r="H1611" s="193"/>
      <c r="I1611" s="192"/>
      <c r="J1611" s="192"/>
      <c r="K1611" s="194"/>
      <c r="L1611" s="194"/>
      <c r="M1611" s="195"/>
      <c r="N1611" s="196"/>
      <c r="O1611" s="196">
        <f>M1614</f>
        <v>1242.4000000000001</v>
      </c>
      <c r="P1611" s="296" t="s">
        <v>1731</v>
      </c>
    </row>
    <row r="1612" spans="2:16" s="187" customFormat="1" x14ac:dyDescent="0.2">
      <c r="B1612" s="288"/>
      <c r="C1612" s="289"/>
      <c r="D1612" s="289"/>
      <c r="E1612" s="289"/>
      <c r="F1612" s="289"/>
      <c r="G1612" s="289"/>
      <c r="H1612" s="290"/>
      <c r="I1612" s="289"/>
      <c r="J1612" s="289"/>
      <c r="K1612" s="291"/>
      <c r="L1612" s="291"/>
      <c r="M1612" s="292"/>
      <c r="N1612" s="293"/>
      <c r="O1612" s="293"/>
      <c r="P1612" s="294"/>
    </row>
    <row r="1613" spans="2:16" x14ac:dyDescent="0.3">
      <c r="B1613" s="280"/>
      <c r="C1613" s="297" t="s">
        <v>1716</v>
      </c>
      <c r="D1613" s="297"/>
      <c r="E1613" s="297" t="s">
        <v>2</v>
      </c>
      <c r="F1613" s="309"/>
      <c r="G1613" s="309"/>
      <c r="H1613" s="309"/>
      <c r="I1613" s="297"/>
      <c r="J1613" s="297" t="s">
        <v>1741</v>
      </c>
      <c r="K1613" s="297"/>
      <c r="L1613" s="297"/>
      <c r="M1613" s="298" t="s">
        <v>3</v>
      </c>
      <c r="N1613" s="299" t="s">
        <v>1717</v>
      </c>
      <c r="O1613" s="293"/>
      <c r="P1613" s="283"/>
    </row>
    <row r="1614" spans="2:16" x14ac:dyDescent="0.3">
      <c r="B1614" s="280"/>
      <c r="C1614" s="300" t="s">
        <v>1718</v>
      </c>
      <c r="D1614" s="300"/>
      <c r="E1614" s="300" t="s">
        <v>2288</v>
      </c>
      <c r="F1614" s="309"/>
      <c r="G1614" s="309"/>
      <c r="H1614" s="300"/>
      <c r="I1614" s="302"/>
      <c r="J1614" s="302">
        <v>1242.4000000000001</v>
      </c>
      <c r="K1614" s="300"/>
      <c r="L1614" s="300" t="s">
        <v>1720</v>
      </c>
      <c r="M1614" s="302">
        <f>J1616</f>
        <v>1242.4000000000001</v>
      </c>
      <c r="N1614" s="291" t="str">
        <f>P1611</f>
        <v>m</v>
      </c>
      <c r="O1614" s="293"/>
      <c r="P1614" s="283"/>
    </row>
    <row r="1615" spans="2:16" x14ac:dyDescent="0.3">
      <c r="B1615" s="280"/>
      <c r="C1615" s="300" t="s">
        <v>2230</v>
      </c>
      <c r="D1615" s="300"/>
      <c r="E1615" s="300"/>
      <c r="F1615" s="309"/>
      <c r="G1615" s="309"/>
      <c r="H1615" s="300"/>
      <c r="I1615" s="302"/>
      <c r="J1615" s="302"/>
      <c r="K1615" s="300"/>
      <c r="L1615" s="300"/>
      <c r="M1615" s="302"/>
      <c r="N1615" s="291"/>
      <c r="O1615" s="293"/>
      <c r="P1615" s="283"/>
    </row>
    <row r="1616" spans="2:16" x14ac:dyDescent="0.3">
      <c r="B1616" s="280"/>
      <c r="C1616" s="326" t="s">
        <v>2232</v>
      </c>
      <c r="D1616" s="300"/>
      <c r="E1616" s="300"/>
      <c r="F1616" s="309"/>
      <c r="G1616" s="309"/>
      <c r="H1616" s="300"/>
      <c r="I1616" s="322" t="s">
        <v>2221</v>
      </c>
      <c r="J1616" s="302">
        <f>SUM(J1614:J1615)</f>
        <v>1242.4000000000001</v>
      </c>
      <c r="K1616" s="300"/>
      <c r="L1616" s="300"/>
      <c r="M1616" s="302"/>
      <c r="N1616" s="291"/>
      <c r="O1616" s="293"/>
      <c r="P1616" s="283"/>
    </row>
    <row r="1617" spans="2:16" ht="19.5" thickBot="1" x14ac:dyDescent="0.35">
      <c r="B1617" s="280"/>
      <c r="C1617" s="300"/>
      <c r="D1617" s="300"/>
      <c r="E1617" s="313"/>
      <c r="F1617" s="322"/>
      <c r="G1617" s="306"/>
      <c r="H1617" s="300"/>
      <c r="I1617" s="301"/>
      <c r="J1617" s="301"/>
      <c r="K1617" s="300"/>
      <c r="L1617" s="300"/>
      <c r="M1617" s="302"/>
      <c r="N1617" s="291"/>
      <c r="O1617" s="293"/>
      <c r="P1617" s="283"/>
    </row>
    <row r="1618" spans="2:16" s="187" customFormat="1" ht="19.5" thickBot="1" x14ac:dyDescent="0.25">
      <c r="B1618" s="286" t="s">
        <v>2289</v>
      </c>
      <c r="C1618" s="188" t="s">
        <v>643</v>
      </c>
      <c r="D1618" s="188"/>
      <c r="E1618" s="189"/>
      <c r="F1618" s="189"/>
      <c r="G1618" s="189"/>
      <c r="H1618" s="189"/>
      <c r="I1618" s="189"/>
      <c r="J1618" s="189"/>
      <c r="K1618" s="189"/>
      <c r="L1618" s="189"/>
      <c r="M1618" s="190"/>
      <c r="N1618" s="189"/>
      <c r="O1618" s="189"/>
      <c r="P1618" s="287"/>
    </row>
    <row r="1619" spans="2:16" s="187" customFormat="1" ht="19.5" thickBot="1" x14ac:dyDescent="0.25">
      <c r="B1619" s="288"/>
      <c r="C1619" s="289"/>
      <c r="D1619" s="289"/>
      <c r="E1619" s="289"/>
      <c r="F1619" s="289"/>
      <c r="G1619" s="289"/>
      <c r="H1619" s="290"/>
      <c r="I1619" s="289"/>
      <c r="J1619" s="289"/>
      <c r="K1619" s="291"/>
      <c r="L1619" s="291"/>
      <c r="M1619" s="292"/>
      <c r="N1619" s="293"/>
      <c r="O1619" s="293"/>
      <c r="P1619" s="294"/>
    </row>
    <row r="1620" spans="2:16" s="187" customFormat="1" ht="19.5" thickBot="1" x14ac:dyDescent="0.25">
      <c r="B1620" s="295" t="s">
        <v>2290</v>
      </c>
      <c r="C1620" s="191" t="s">
        <v>646</v>
      </c>
      <c r="D1620" s="191"/>
      <c r="E1620" s="192"/>
      <c r="F1620" s="192"/>
      <c r="G1620" s="192"/>
      <c r="H1620" s="193"/>
      <c r="I1620" s="192"/>
      <c r="J1620" s="192"/>
      <c r="K1620" s="194"/>
      <c r="L1620" s="194"/>
      <c r="M1620" s="195"/>
      <c r="N1620" s="196"/>
      <c r="O1620" s="196">
        <f>M1623</f>
        <v>51</v>
      </c>
      <c r="P1620" s="296" t="s">
        <v>1783</v>
      </c>
    </row>
    <row r="1621" spans="2:16" s="187" customFormat="1" x14ac:dyDescent="0.2">
      <c r="B1621" s="288"/>
      <c r="C1621" s="289"/>
      <c r="D1621" s="289"/>
      <c r="E1621" s="289"/>
      <c r="F1621" s="289"/>
      <c r="G1621" s="289"/>
      <c r="H1621" s="290"/>
      <c r="I1621" s="289"/>
      <c r="J1621" s="289"/>
      <c r="K1621" s="291"/>
      <c r="L1621" s="291"/>
      <c r="M1621" s="292"/>
      <c r="N1621" s="293"/>
      <c r="O1621" s="293"/>
      <c r="P1621" s="294"/>
    </row>
    <row r="1622" spans="2:16" x14ac:dyDescent="0.3">
      <c r="B1622" s="280"/>
      <c r="C1622" s="297" t="s">
        <v>1716</v>
      </c>
      <c r="D1622" s="297"/>
      <c r="E1622" s="297" t="s">
        <v>2</v>
      </c>
      <c r="F1622" s="309"/>
      <c r="G1622" s="309"/>
      <c r="H1622" s="309"/>
      <c r="I1622" s="297"/>
      <c r="J1622" s="297" t="s">
        <v>2064</v>
      </c>
      <c r="K1622" s="297"/>
      <c r="L1622" s="297"/>
      <c r="M1622" s="298" t="s">
        <v>3</v>
      </c>
      <c r="N1622" s="299" t="s">
        <v>1717</v>
      </c>
      <c r="O1622" s="293"/>
      <c r="P1622" s="283"/>
    </row>
    <row r="1623" spans="2:16" x14ac:dyDescent="0.3">
      <c r="B1623" s="280"/>
      <c r="C1623" s="300" t="s">
        <v>1718</v>
      </c>
      <c r="D1623" s="300"/>
      <c r="E1623" s="300" t="s">
        <v>2291</v>
      </c>
      <c r="F1623" s="309"/>
      <c r="G1623" s="309"/>
      <c r="H1623" s="300"/>
      <c r="I1623" s="302"/>
      <c r="J1623" s="302">
        <v>20</v>
      </c>
      <c r="K1623" s="300"/>
      <c r="L1623" s="300" t="s">
        <v>1720</v>
      </c>
      <c r="M1623" s="302">
        <f>J1625</f>
        <v>51</v>
      </c>
      <c r="N1623" s="291" t="str">
        <f>P1620</f>
        <v>und</v>
      </c>
      <c r="O1623" s="293"/>
      <c r="P1623" s="283"/>
    </row>
    <row r="1624" spans="2:16" x14ac:dyDescent="0.3">
      <c r="B1624" s="280"/>
      <c r="C1624" s="300" t="s">
        <v>2230</v>
      </c>
      <c r="D1624" s="300"/>
      <c r="E1624" s="300" t="s">
        <v>2292</v>
      </c>
      <c r="F1624" s="309"/>
      <c r="G1624" s="309"/>
      <c r="H1624" s="300"/>
      <c r="I1624" s="302"/>
      <c r="J1624" s="302">
        <v>31</v>
      </c>
      <c r="K1624" s="300"/>
      <c r="L1624" s="300"/>
      <c r="M1624" s="302"/>
      <c r="N1624" s="291"/>
      <c r="O1624" s="293"/>
      <c r="P1624" s="283"/>
    </row>
    <row r="1625" spans="2:16" x14ac:dyDescent="0.3">
      <c r="B1625" s="280"/>
      <c r="C1625" s="326" t="s">
        <v>2232</v>
      </c>
      <c r="D1625" s="300"/>
      <c r="E1625" s="300"/>
      <c r="F1625" s="309"/>
      <c r="G1625" s="309"/>
      <c r="H1625" s="300"/>
      <c r="I1625" s="322" t="s">
        <v>2293</v>
      </c>
      <c r="J1625" s="302">
        <f>SUM(J1623:J1624)</f>
        <v>51</v>
      </c>
      <c r="K1625" s="300"/>
      <c r="L1625" s="300"/>
      <c r="M1625" s="302"/>
      <c r="N1625" s="291"/>
      <c r="O1625" s="293"/>
      <c r="P1625" s="283"/>
    </row>
    <row r="1626" spans="2:16" ht="19.5" thickBot="1" x14ac:dyDescent="0.35">
      <c r="B1626" s="280"/>
      <c r="C1626" s="300"/>
      <c r="D1626" s="300"/>
      <c r="E1626" s="300"/>
      <c r="F1626" s="322"/>
      <c r="G1626" s="302"/>
      <c r="H1626" s="300"/>
      <c r="I1626" s="324"/>
      <c r="J1626" s="318"/>
      <c r="K1626" s="300"/>
      <c r="L1626" s="300"/>
      <c r="M1626" s="302"/>
      <c r="N1626" s="291"/>
      <c r="O1626" s="293"/>
      <c r="P1626" s="283"/>
    </row>
    <row r="1627" spans="2:16" s="187" customFormat="1" ht="19.5" thickBot="1" x14ac:dyDescent="0.25">
      <c r="B1627" s="295" t="s">
        <v>2294</v>
      </c>
      <c r="C1627" s="191" t="s">
        <v>649</v>
      </c>
      <c r="D1627" s="191"/>
      <c r="E1627" s="192"/>
      <c r="F1627" s="192"/>
      <c r="G1627" s="192"/>
      <c r="H1627" s="193"/>
      <c r="I1627" s="192"/>
      <c r="J1627" s="192"/>
      <c r="K1627" s="194"/>
      <c r="L1627" s="194"/>
      <c r="M1627" s="195"/>
      <c r="N1627" s="196"/>
      <c r="O1627" s="196">
        <f>M1630</f>
        <v>7</v>
      </c>
      <c r="P1627" s="296" t="s">
        <v>1783</v>
      </c>
    </row>
    <row r="1628" spans="2:16" s="187" customFormat="1" x14ac:dyDescent="0.2">
      <c r="B1628" s="288"/>
      <c r="C1628" s="289"/>
      <c r="D1628" s="289"/>
      <c r="E1628" s="289"/>
      <c r="F1628" s="289"/>
      <c r="G1628" s="289"/>
      <c r="H1628" s="290"/>
      <c r="I1628" s="289"/>
      <c r="J1628" s="289"/>
      <c r="K1628" s="291"/>
      <c r="L1628" s="291"/>
      <c r="M1628" s="292"/>
      <c r="N1628" s="293"/>
      <c r="O1628" s="293"/>
      <c r="P1628" s="294"/>
    </row>
    <row r="1629" spans="2:16" x14ac:dyDescent="0.3">
      <c r="B1629" s="280"/>
      <c r="C1629" s="297" t="s">
        <v>1716</v>
      </c>
      <c r="D1629" s="297"/>
      <c r="E1629" s="297" t="s">
        <v>2</v>
      </c>
      <c r="F1629" s="309"/>
      <c r="G1629" s="309"/>
      <c r="H1629" s="309"/>
      <c r="I1629" s="297"/>
      <c r="J1629" s="297" t="s">
        <v>2064</v>
      </c>
      <c r="K1629" s="297"/>
      <c r="L1629" s="297"/>
      <c r="M1629" s="298" t="s">
        <v>3</v>
      </c>
      <c r="N1629" s="299" t="s">
        <v>1717</v>
      </c>
      <c r="O1629" s="293"/>
      <c r="P1629" s="283"/>
    </row>
    <row r="1630" spans="2:16" x14ac:dyDescent="0.3">
      <c r="B1630" s="280"/>
      <c r="C1630" s="300" t="s">
        <v>1718</v>
      </c>
      <c r="D1630" s="300"/>
      <c r="E1630" s="300" t="s">
        <v>2295</v>
      </c>
      <c r="F1630" s="309"/>
      <c r="G1630" s="309"/>
      <c r="H1630" s="300"/>
      <c r="I1630" s="302"/>
      <c r="J1630" s="302">
        <v>7</v>
      </c>
      <c r="K1630" s="300"/>
      <c r="L1630" s="300" t="s">
        <v>1720</v>
      </c>
      <c r="M1630" s="302">
        <f>J1632</f>
        <v>7</v>
      </c>
      <c r="N1630" s="291" t="str">
        <f>P1627</f>
        <v>und</v>
      </c>
      <c r="O1630" s="293"/>
      <c r="P1630" s="283"/>
    </row>
    <row r="1631" spans="2:16" x14ac:dyDescent="0.3">
      <c r="B1631" s="280"/>
      <c r="C1631" s="300" t="s">
        <v>2230</v>
      </c>
      <c r="D1631" s="300"/>
      <c r="E1631" s="300"/>
      <c r="F1631" s="309"/>
      <c r="G1631" s="309"/>
      <c r="H1631" s="300"/>
      <c r="I1631" s="302"/>
      <c r="J1631" s="302"/>
      <c r="K1631" s="300"/>
      <c r="L1631" s="300"/>
      <c r="M1631" s="302"/>
      <c r="N1631" s="291"/>
      <c r="O1631" s="293"/>
      <c r="P1631" s="283"/>
    </row>
    <row r="1632" spans="2:16" x14ac:dyDescent="0.3">
      <c r="B1632" s="280"/>
      <c r="C1632" s="326" t="s">
        <v>2232</v>
      </c>
      <c r="D1632" s="300"/>
      <c r="E1632" s="300"/>
      <c r="F1632" s="309"/>
      <c r="G1632" s="309"/>
      <c r="H1632" s="300"/>
      <c r="I1632" s="322" t="s">
        <v>2293</v>
      </c>
      <c r="J1632" s="302">
        <f>SUM(J1630:J1631)</f>
        <v>7</v>
      </c>
      <c r="K1632" s="300"/>
      <c r="L1632" s="300"/>
      <c r="M1632" s="302"/>
      <c r="N1632" s="291"/>
      <c r="O1632" s="293"/>
      <c r="P1632" s="283"/>
    </row>
    <row r="1633" spans="2:16" ht="19.5" thickBot="1" x14ac:dyDescent="0.35">
      <c r="B1633" s="280"/>
      <c r="C1633" s="300"/>
      <c r="D1633" s="300"/>
      <c r="E1633" s="300"/>
      <c r="F1633" s="322"/>
      <c r="G1633" s="302"/>
      <c r="H1633" s="300"/>
      <c r="I1633" s="324"/>
      <c r="J1633" s="318"/>
      <c r="K1633" s="300"/>
      <c r="L1633" s="300"/>
      <c r="M1633" s="302"/>
      <c r="N1633" s="291"/>
      <c r="O1633" s="293"/>
      <c r="P1633" s="283"/>
    </row>
    <row r="1634" spans="2:16" s="187" customFormat="1" ht="19.5" thickBot="1" x14ac:dyDescent="0.25">
      <c r="B1634" s="295" t="s">
        <v>2296</v>
      </c>
      <c r="C1634" s="191" t="s">
        <v>652</v>
      </c>
      <c r="D1634" s="191"/>
      <c r="E1634" s="192"/>
      <c r="F1634" s="192"/>
      <c r="G1634" s="192"/>
      <c r="H1634" s="193"/>
      <c r="I1634" s="192"/>
      <c r="J1634" s="192"/>
      <c r="K1634" s="194"/>
      <c r="L1634" s="194"/>
      <c r="M1634" s="195"/>
      <c r="N1634" s="196"/>
      <c r="O1634" s="196">
        <f>M1637</f>
        <v>20</v>
      </c>
      <c r="P1634" s="296" t="s">
        <v>1783</v>
      </c>
    </row>
    <row r="1635" spans="2:16" s="187" customFormat="1" x14ac:dyDescent="0.2">
      <c r="B1635" s="288"/>
      <c r="C1635" s="289"/>
      <c r="D1635" s="289"/>
      <c r="E1635" s="289"/>
      <c r="F1635" s="289"/>
      <c r="G1635" s="289"/>
      <c r="H1635" s="290"/>
      <c r="I1635" s="289"/>
      <c r="J1635" s="289"/>
      <c r="K1635" s="291"/>
      <c r="L1635" s="291"/>
      <c r="M1635" s="292"/>
      <c r="N1635" s="293"/>
      <c r="O1635" s="293"/>
      <c r="P1635" s="294"/>
    </row>
    <row r="1636" spans="2:16" x14ac:dyDescent="0.3">
      <c r="B1636" s="280"/>
      <c r="C1636" s="297" t="s">
        <v>1716</v>
      </c>
      <c r="D1636" s="297"/>
      <c r="E1636" s="297" t="s">
        <v>2</v>
      </c>
      <c r="F1636" s="309"/>
      <c r="G1636" s="309"/>
      <c r="H1636" s="309"/>
      <c r="I1636" s="297"/>
      <c r="J1636" s="297" t="s">
        <v>2064</v>
      </c>
      <c r="K1636" s="297"/>
      <c r="L1636" s="297"/>
      <c r="M1636" s="298" t="s">
        <v>3</v>
      </c>
      <c r="N1636" s="299" t="s">
        <v>1717</v>
      </c>
      <c r="O1636" s="293"/>
      <c r="P1636" s="283"/>
    </row>
    <row r="1637" spans="2:16" x14ac:dyDescent="0.3">
      <c r="B1637" s="280"/>
      <c r="C1637" s="300" t="s">
        <v>1718</v>
      </c>
      <c r="D1637" s="300"/>
      <c r="E1637" s="300" t="s">
        <v>2297</v>
      </c>
      <c r="F1637" s="309"/>
      <c r="G1637" s="309"/>
      <c r="H1637" s="300"/>
      <c r="I1637" s="302"/>
      <c r="J1637" s="302">
        <v>20</v>
      </c>
      <c r="K1637" s="300"/>
      <c r="L1637" s="300" t="s">
        <v>1720</v>
      </c>
      <c r="M1637" s="302">
        <f>J1639</f>
        <v>20</v>
      </c>
      <c r="N1637" s="291" t="str">
        <f>P1634</f>
        <v>und</v>
      </c>
      <c r="O1637" s="293"/>
      <c r="P1637" s="283"/>
    </row>
    <row r="1638" spans="2:16" x14ac:dyDescent="0.3">
      <c r="B1638" s="280"/>
      <c r="C1638" s="300" t="s">
        <v>2230</v>
      </c>
      <c r="D1638" s="300"/>
      <c r="E1638" s="300"/>
      <c r="F1638" s="309"/>
      <c r="G1638" s="309"/>
      <c r="H1638" s="300"/>
      <c r="I1638" s="302"/>
      <c r="J1638" s="302"/>
      <c r="K1638" s="300"/>
      <c r="L1638" s="300"/>
      <c r="M1638" s="302"/>
      <c r="N1638" s="291"/>
      <c r="O1638" s="293"/>
      <c r="P1638" s="283"/>
    </row>
    <row r="1639" spans="2:16" x14ac:dyDescent="0.3">
      <c r="B1639" s="280"/>
      <c r="C1639" s="326" t="s">
        <v>2232</v>
      </c>
      <c r="D1639" s="300"/>
      <c r="E1639" s="300"/>
      <c r="F1639" s="309"/>
      <c r="G1639" s="309"/>
      <c r="H1639" s="300"/>
      <c r="I1639" s="322" t="s">
        <v>2293</v>
      </c>
      <c r="J1639" s="302">
        <f>SUM(J1637:J1638)</f>
        <v>20</v>
      </c>
      <c r="K1639" s="300"/>
      <c r="L1639" s="300"/>
      <c r="M1639" s="302"/>
      <c r="N1639" s="291"/>
      <c r="O1639" s="293"/>
      <c r="P1639" s="283"/>
    </row>
    <row r="1640" spans="2:16" ht="19.5" thickBot="1" x14ac:dyDescent="0.35">
      <c r="B1640" s="280"/>
      <c r="C1640" s="300"/>
      <c r="D1640" s="300"/>
      <c r="E1640" s="300"/>
      <c r="F1640" s="322"/>
      <c r="G1640" s="302"/>
      <c r="H1640" s="300"/>
      <c r="I1640" s="324"/>
      <c r="J1640" s="318"/>
      <c r="K1640" s="300"/>
      <c r="L1640" s="300"/>
      <c r="M1640" s="302"/>
      <c r="N1640" s="291"/>
      <c r="O1640" s="293"/>
      <c r="P1640" s="283"/>
    </row>
    <row r="1641" spans="2:16" s="187" customFormat="1" ht="19.5" thickBot="1" x14ac:dyDescent="0.25">
      <c r="B1641" s="295" t="s">
        <v>2298</v>
      </c>
      <c r="C1641" s="191" t="s">
        <v>655</v>
      </c>
      <c r="D1641" s="191"/>
      <c r="E1641" s="192"/>
      <c r="F1641" s="192"/>
      <c r="G1641" s="192"/>
      <c r="H1641" s="193"/>
      <c r="I1641" s="192"/>
      <c r="J1641" s="192"/>
      <c r="K1641" s="194"/>
      <c r="L1641" s="194"/>
      <c r="M1641" s="195"/>
      <c r="N1641" s="196"/>
      <c r="O1641" s="196">
        <f>M1644</f>
        <v>13</v>
      </c>
      <c r="P1641" s="296" t="s">
        <v>1783</v>
      </c>
    </row>
    <row r="1642" spans="2:16" s="187" customFormat="1" x14ac:dyDescent="0.2">
      <c r="B1642" s="288"/>
      <c r="C1642" s="289"/>
      <c r="D1642" s="289"/>
      <c r="E1642" s="289"/>
      <c r="F1642" s="289"/>
      <c r="G1642" s="289"/>
      <c r="H1642" s="290"/>
      <c r="I1642" s="289"/>
      <c r="J1642" s="289"/>
      <c r="K1642" s="291"/>
      <c r="L1642" s="291"/>
      <c r="M1642" s="292"/>
      <c r="N1642" s="293"/>
      <c r="O1642" s="293"/>
      <c r="P1642" s="294"/>
    </row>
    <row r="1643" spans="2:16" x14ac:dyDescent="0.3">
      <c r="B1643" s="280"/>
      <c r="C1643" s="297" t="s">
        <v>1716</v>
      </c>
      <c r="D1643" s="297"/>
      <c r="E1643" s="297" t="s">
        <v>2</v>
      </c>
      <c r="F1643" s="309"/>
      <c r="G1643" s="309"/>
      <c r="H1643" s="309"/>
      <c r="I1643" s="297"/>
      <c r="J1643" s="297" t="s">
        <v>2064</v>
      </c>
      <c r="K1643" s="297"/>
      <c r="L1643" s="297"/>
      <c r="M1643" s="298" t="s">
        <v>3</v>
      </c>
      <c r="N1643" s="299" t="s">
        <v>1717</v>
      </c>
      <c r="O1643" s="293"/>
      <c r="P1643" s="283"/>
    </row>
    <row r="1644" spans="2:16" x14ac:dyDescent="0.3">
      <c r="B1644" s="280"/>
      <c r="C1644" s="300" t="s">
        <v>1718</v>
      </c>
      <c r="D1644" s="300"/>
      <c r="E1644" s="300" t="s">
        <v>2299</v>
      </c>
      <c r="F1644" s="309"/>
      <c r="G1644" s="309"/>
      <c r="H1644" s="300"/>
      <c r="I1644" s="302"/>
      <c r="J1644" s="302">
        <v>5</v>
      </c>
      <c r="K1644" s="300"/>
      <c r="L1644" s="300" t="s">
        <v>1720</v>
      </c>
      <c r="M1644" s="302">
        <f>J1647</f>
        <v>13</v>
      </c>
      <c r="N1644" s="291" t="str">
        <f>P1641</f>
        <v>und</v>
      </c>
      <c r="O1644" s="293"/>
      <c r="P1644" s="283"/>
    </row>
    <row r="1645" spans="2:16" x14ac:dyDescent="0.3">
      <c r="B1645" s="280"/>
      <c r="C1645" s="300" t="s">
        <v>2230</v>
      </c>
      <c r="D1645" s="300"/>
      <c r="E1645" s="300" t="s">
        <v>2300</v>
      </c>
      <c r="F1645" s="309"/>
      <c r="G1645" s="309"/>
      <c r="H1645" s="300"/>
      <c r="I1645" s="302"/>
      <c r="J1645" s="302">
        <v>4</v>
      </c>
      <c r="K1645" s="300"/>
      <c r="L1645" s="300"/>
      <c r="M1645" s="302"/>
      <c r="N1645" s="291"/>
      <c r="O1645" s="293"/>
      <c r="P1645" s="283"/>
    </row>
    <row r="1646" spans="2:16" x14ac:dyDescent="0.3">
      <c r="B1646" s="280"/>
      <c r="C1646" s="300" t="s">
        <v>2232</v>
      </c>
      <c r="D1646" s="300"/>
      <c r="E1646" s="300" t="s">
        <v>2301</v>
      </c>
      <c r="F1646" s="309"/>
      <c r="G1646" s="309"/>
      <c r="H1646" s="300"/>
      <c r="I1646" s="302"/>
      <c r="J1646" s="302">
        <v>4</v>
      </c>
      <c r="K1646" s="300"/>
      <c r="L1646" s="300"/>
      <c r="M1646" s="302"/>
      <c r="N1646" s="291"/>
      <c r="O1646" s="293"/>
      <c r="P1646" s="283"/>
    </row>
    <row r="1647" spans="2:16" x14ac:dyDescent="0.3">
      <c r="B1647" s="280"/>
      <c r="C1647" s="300"/>
      <c r="D1647" s="300"/>
      <c r="E1647" s="300"/>
      <c r="F1647" s="309"/>
      <c r="G1647" s="309"/>
      <c r="H1647" s="300"/>
      <c r="I1647" s="322" t="s">
        <v>2293</v>
      </c>
      <c r="J1647" s="302">
        <f>SUM(J1644:J1646)</f>
        <v>13</v>
      </c>
      <c r="K1647" s="300"/>
      <c r="L1647" s="300"/>
      <c r="M1647" s="302"/>
      <c r="N1647" s="291"/>
      <c r="O1647" s="293"/>
      <c r="P1647" s="283"/>
    </row>
    <row r="1648" spans="2:16" ht="19.5" thickBot="1" x14ac:dyDescent="0.35">
      <c r="B1648" s="280"/>
      <c r="C1648" s="300"/>
      <c r="D1648" s="300"/>
      <c r="E1648" s="300"/>
      <c r="F1648" s="322"/>
      <c r="G1648" s="302"/>
      <c r="H1648" s="300"/>
      <c r="I1648" s="324"/>
      <c r="J1648" s="318"/>
      <c r="K1648" s="300"/>
      <c r="L1648" s="300"/>
      <c r="M1648" s="302"/>
      <c r="N1648" s="291"/>
      <c r="O1648" s="293"/>
      <c r="P1648" s="283"/>
    </row>
    <row r="1649" spans="2:16" s="187" customFormat="1" ht="19.5" thickBot="1" x14ac:dyDescent="0.25">
      <c r="B1649" s="295" t="s">
        <v>2302</v>
      </c>
      <c r="C1649" s="191" t="s">
        <v>658</v>
      </c>
      <c r="D1649" s="191"/>
      <c r="E1649" s="192"/>
      <c r="F1649" s="192"/>
      <c r="G1649" s="192"/>
      <c r="H1649" s="193"/>
      <c r="I1649" s="192"/>
      <c r="J1649" s="192"/>
      <c r="K1649" s="194"/>
      <c r="L1649" s="194"/>
      <c r="M1649" s="195"/>
      <c r="N1649" s="196"/>
      <c r="O1649" s="196">
        <f>M1652</f>
        <v>2</v>
      </c>
      <c r="P1649" s="296" t="s">
        <v>1783</v>
      </c>
    </row>
    <row r="1650" spans="2:16" s="187" customFormat="1" x14ac:dyDescent="0.2">
      <c r="B1650" s="288"/>
      <c r="C1650" s="289"/>
      <c r="D1650" s="289"/>
      <c r="E1650" s="289"/>
      <c r="F1650" s="289"/>
      <c r="G1650" s="289"/>
      <c r="H1650" s="290"/>
      <c r="I1650" s="289"/>
      <c r="J1650" s="289"/>
      <c r="K1650" s="291"/>
      <c r="L1650" s="291"/>
      <c r="M1650" s="292"/>
      <c r="N1650" s="293"/>
      <c r="O1650" s="293"/>
      <c r="P1650" s="294"/>
    </row>
    <row r="1651" spans="2:16" x14ac:dyDescent="0.3">
      <c r="B1651" s="280"/>
      <c r="C1651" s="297" t="s">
        <v>1716</v>
      </c>
      <c r="D1651" s="297"/>
      <c r="E1651" s="297" t="s">
        <v>2</v>
      </c>
      <c r="F1651" s="309"/>
      <c r="G1651" s="309"/>
      <c r="H1651" s="309"/>
      <c r="I1651" s="297"/>
      <c r="J1651" s="297" t="s">
        <v>2064</v>
      </c>
      <c r="K1651" s="297"/>
      <c r="L1651" s="297"/>
      <c r="M1651" s="298" t="s">
        <v>3</v>
      </c>
      <c r="N1651" s="299" t="s">
        <v>1717</v>
      </c>
      <c r="O1651" s="293"/>
      <c r="P1651" s="283"/>
    </row>
    <row r="1652" spans="2:16" x14ac:dyDescent="0.3">
      <c r="B1652" s="280"/>
      <c r="C1652" s="300" t="s">
        <v>1718</v>
      </c>
      <c r="D1652" s="300"/>
      <c r="E1652" s="300" t="s">
        <v>2303</v>
      </c>
      <c r="F1652" s="309"/>
      <c r="G1652" s="309"/>
      <c r="H1652" s="300"/>
      <c r="I1652" s="302"/>
      <c r="J1652" s="302">
        <v>2</v>
      </c>
      <c r="K1652" s="300"/>
      <c r="L1652" s="300" t="s">
        <v>1720</v>
      </c>
      <c r="M1652" s="302">
        <f>J1654</f>
        <v>2</v>
      </c>
      <c r="N1652" s="291" t="str">
        <f>P1649</f>
        <v>und</v>
      </c>
      <c r="O1652" s="293"/>
      <c r="P1652" s="283"/>
    </row>
    <row r="1653" spans="2:16" x14ac:dyDescent="0.3">
      <c r="B1653" s="280"/>
      <c r="C1653" s="300" t="s">
        <v>2230</v>
      </c>
      <c r="D1653" s="300"/>
      <c r="E1653" s="300"/>
      <c r="F1653" s="309"/>
      <c r="G1653" s="309"/>
      <c r="H1653" s="300"/>
      <c r="I1653" s="302"/>
      <c r="J1653" s="302"/>
      <c r="K1653" s="300"/>
      <c r="L1653" s="300"/>
      <c r="M1653" s="302"/>
      <c r="N1653" s="291"/>
      <c r="O1653" s="293"/>
      <c r="P1653" s="283"/>
    </row>
    <row r="1654" spans="2:16" x14ac:dyDescent="0.3">
      <c r="B1654" s="280"/>
      <c r="C1654" s="326" t="s">
        <v>2232</v>
      </c>
      <c r="D1654" s="300"/>
      <c r="E1654" s="300"/>
      <c r="F1654" s="309"/>
      <c r="G1654" s="309"/>
      <c r="H1654" s="300"/>
      <c r="I1654" s="322" t="s">
        <v>2293</v>
      </c>
      <c r="J1654" s="302">
        <f>SUM(J1652:J1653)</f>
        <v>2</v>
      </c>
      <c r="K1654" s="300"/>
      <c r="L1654" s="300"/>
      <c r="M1654" s="302"/>
      <c r="N1654" s="291"/>
      <c r="O1654" s="293"/>
      <c r="P1654" s="283"/>
    </row>
    <row r="1655" spans="2:16" ht="19.5" thickBot="1" x14ac:dyDescent="0.35">
      <c r="B1655" s="280"/>
      <c r="C1655" s="300"/>
      <c r="D1655" s="300"/>
      <c r="E1655" s="300"/>
      <c r="F1655" s="322"/>
      <c r="G1655" s="302"/>
      <c r="H1655" s="300"/>
      <c r="I1655" s="324"/>
      <c r="J1655" s="318"/>
      <c r="K1655" s="300"/>
      <c r="L1655" s="300"/>
      <c r="M1655" s="302"/>
      <c r="N1655" s="291"/>
      <c r="O1655" s="293"/>
      <c r="P1655" s="283"/>
    </row>
    <row r="1656" spans="2:16" s="187" customFormat="1" ht="19.5" thickBot="1" x14ac:dyDescent="0.25">
      <c r="B1656" s="295" t="s">
        <v>2304</v>
      </c>
      <c r="C1656" s="191" t="s">
        <v>661</v>
      </c>
      <c r="D1656" s="191"/>
      <c r="E1656" s="192"/>
      <c r="F1656" s="192"/>
      <c r="G1656" s="192"/>
      <c r="H1656" s="193"/>
      <c r="I1656" s="192"/>
      <c r="J1656" s="192"/>
      <c r="K1656" s="194"/>
      <c r="L1656" s="194"/>
      <c r="M1656" s="195"/>
      <c r="N1656" s="196"/>
      <c r="O1656" s="196">
        <f>M1659</f>
        <v>8</v>
      </c>
      <c r="P1656" s="296" t="s">
        <v>1783</v>
      </c>
    </row>
    <row r="1657" spans="2:16" s="187" customFormat="1" x14ac:dyDescent="0.2">
      <c r="B1657" s="288"/>
      <c r="C1657" s="289"/>
      <c r="D1657" s="289"/>
      <c r="E1657" s="289"/>
      <c r="F1657" s="289"/>
      <c r="G1657" s="289"/>
      <c r="H1657" s="290"/>
      <c r="I1657" s="289"/>
      <c r="J1657" s="289"/>
      <c r="K1657" s="291"/>
      <c r="L1657" s="291"/>
      <c r="M1657" s="292"/>
      <c r="N1657" s="293"/>
      <c r="O1657" s="293"/>
      <c r="P1657" s="294"/>
    </row>
    <row r="1658" spans="2:16" x14ac:dyDescent="0.3">
      <c r="B1658" s="280"/>
      <c r="C1658" s="297" t="s">
        <v>1716</v>
      </c>
      <c r="D1658" s="297"/>
      <c r="E1658" s="297" t="s">
        <v>2</v>
      </c>
      <c r="F1658" s="309"/>
      <c r="G1658" s="309"/>
      <c r="H1658" s="309"/>
      <c r="I1658" s="297"/>
      <c r="J1658" s="297" t="s">
        <v>2064</v>
      </c>
      <c r="K1658" s="297"/>
      <c r="L1658" s="297"/>
      <c r="M1658" s="298" t="s">
        <v>3</v>
      </c>
      <c r="N1658" s="299" t="s">
        <v>1717</v>
      </c>
      <c r="O1658" s="293"/>
      <c r="P1658" s="283"/>
    </row>
    <row r="1659" spans="2:16" x14ac:dyDescent="0.3">
      <c r="B1659" s="280"/>
      <c r="C1659" s="300" t="s">
        <v>1718</v>
      </c>
      <c r="D1659" s="300"/>
      <c r="E1659" s="300" t="s">
        <v>2305</v>
      </c>
      <c r="F1659" s="309"/>
      <c r="G1659" s="309"/>
      <c r="H1659" s="300"/>
      <c r="I1659" s="302"/>
      <c r="J1659" s="302">
        <v>4</v>
      </c>
      <c r="K1659" s="300"/>
      <c r="L1659" s="300" t="s">
        <v>1720</v>
      </c>
      <c r="M1659" s="302">
        <f>J1661</f>
        <v>8</v>
      </c>
      <c r="N1659" s="291" t="str">
        <f>P1656</f>
        <v>und</v>
      </c>
      <c r="O1659" s="293"/>
      <c r="P1659" s="283"/>
    </row>
    <row r="1660" spans="2:16" x14ac:dyDescent="0.3">
      <c r="B1660" s="280"/>
      <c r="C1660" s="300" t="s">
        <v>2230</v>
      </c>
      <c r="D1660" s="300"/>
      <c r="E1660" s="300" t="s">
        <v>2305</v>
      </c>
      <c r="F1660" s="309"/>
      <c r="G1660" s="309"/>
      <c r="H1660" s="300"/>
      <c r="I1660" s="302"/>
      <c r="J1660" s="302">
        <v>4</v>
      </c>
      <c r="K1660" s="300"/>
      <c r="L1660" s="300"/>
      <c r="M1660" s="302"/>
      <c r="N1660" s="291"/>
      <c r="O1660" s="293"/>
      <c r="P1660" s="283"/>
    </row>
    <row r="1661" spans="2:16" x14ac:dyDescent="0.3">
      <c r="B1661" s="280"/>
      <c r="C1661" s="326" t="s">
        <v>2232</v>
      </c>
      <c r="D1661" s="300"/>
      <c r="E1661" s="300"/>
      <c r="F1661" s="309"/>
      <c r="G1661" s="309"/>
      <c r="H1661" s="300"/>
      <c r="I1661" s="322" t="s">
        <v>2293</v>
      </c>
      <c r="J1661" s="302">
        <f>SUM(J1659:J1660)</f>
        <v>8</v>
      </c>
      <c r="K1661" s="300"/>
      <c r="L1661" s="300"/>
      <c r="M1661" s="302"/>
      <c r="N1661" s="291"/>
      <c r="O1661" s="293"/>
      <c r="P1661" s="283"/>
    </row>
    <row r="1662" spans="2:16" ht="19.5" thickBot="1" x14ac:dyDescent="0.35">
      <c r="B1662" s="280"/>
      <c r="C1662" s="300"/>
      <c r="D1662" s="300"/>
      <c r="E1662" s="300"/>
      <c r="F1662" s="322"/>
      <c r="G1662" s="302"/>
      <c r="H1662" s="300"/>
      <c r="I1662" s="324"/>
      <c r="J1662" s="318"/>
      <c r="K1662" s="300"/>
      <c r="L1662" s="300"/>
      <c r="M1662" s="302"/>
      <c r="N1662" s="291"/>
      <c r="O1662" s="293"/>
      <c r="P1662" s="283"/>
    </row>
    <row r="1663" spans="2:16" s="187" customFormat="1" ht="19.5" thickBot="1" x14ac:dyDescent="0.25">
      <c r="B1663" s="295" t="s">
        <v>2306</v>
      </c>
      <c r="C1663" s="191" t="s">
        <v>664</v>
      </c>
      <c r="D1663" s="191"/>
      <c r="E1663" s="192"/>
      <c r="F1663" s="192"/>
      <c r="G1663" s="192"/>
      <c r="H1663" s="193"/>
      <c r="I1663" s="192"/>
      <c r="J1663" s="192"/>
      <c r="K1663" s="194"/>
      <c r="L1663" s="194"/>
      <c r="M1663" s="195"/>
      <c r="N1663" s="196"/>
      <c r="O1663" s="196">
        <f>M1666</f>
        <v>6</v>
      </c>
      <c r="P1663" s="296" t="s">
        <v>1783</v>
      </c>
    </row>
    <row r="1664" spans="2:16" s="187" customFormat="1" x14ac:dyDescent="0.2">
      <c r="B1664" s="288"/>
      <c r="C1664" s="289"/>
      <c r="D1664" s="289"/>
      <c r="E1664" s="289"/>
      <c r="F1664" s="289"/>
      <c r="G1664" s="289"/>
      <c r="H1664" s="290"/>
      <c r="I1664" s="289"/>
      <c r="J1664" s="289"/>
      <c r="K1664" s="291"/>
      <c r="L1664" s="291"/>
      <c r="M1664" s="292"/>
      <c r="N1664" s="293"/>
      <c r="O1664" s="293"/>
      <c r="P1664" s="294"/>
    </row>
    <row r="1665" spans="2:16" x14ac:dyDescent="0.3">
      <c r="B1665" s="280"/>
      <c r="C1665" s="297" t="s">
        <v>1716</v>
      </c>
      <c r="D1665" s="297"/>
      <c r="E1665" s="297" t="s">
        <v>2</v>
      </c>
      <c r="F1665" s="309"/>
      <c r="G1665" s="309"/>
      <c r="H1665" s="309"/>
      <c r="I1665" s="297"/>
      <c r="J1665" s="297" t="s">
        <v>2064</v>
      </c>
      <c r="K1665" s="297"/>
      <c r="L1665" s="297"/>
      <c r="M1665" s="298" t="s">
        <v>3</v>
      </c>
      <c r="N1665" s="299" t="s">
        <v>1717</v>
      </c>
      <c r="O1665" s="293"/>
      <c r="P1665" s="283"/>
    </row>
    <row r="1666" spans="2:16" x14ac:dyDescent="0.3">
      <c r="B1666" s="280"/>
      <c r="C1666" s="300" t="s">
        <v>1718</v>
      </c>
      <c r="D1666" s="300"/>
      <c r="E1666" s="300" t="s">
        <v>2307</v>
      </c>
      <c r="F1666" s="309"/>
      <c r="G1666" s="309"/>
      <c r="H1666" s="300"/>
      <c r="I1666" s="302"/>
      <c r="J1666" s="302">
        <v>6</v>
      </c>
      <c r="K1666" s="300"/>
      <c r="L1666" s="300" t="s">
        <v>1720</v>
      </c>
      <c r="M1666" s="302">
        <f>J1668</f>
        <v>6</v>
      </c>
      <c r="N1666" s="291" t="str">
        <f>P1663</f>
        <v>und</v>
      </c>
      <c r="O1666" s="293"/>
      <c r="P1666" s="283"/>
    </row>
    <row r="1667" spans="2:16" x14ac:dyDescent="0.3">
      <c r="B1667" s="280"/>
      <c r="C1667" s="300" t="s">
        <v>2230</v>
      </c>
      <c r="D1667" s="300"/>
      <c r="E1667" s="300"/>
      <c r="F1667" s="309"/>
      <c r="G1667" s="309"/>
      <c r="H1667" s="300"/>
      <c r="I1667" s="302"/>
      <c r="J1667" s="302"/>
      <c r="K1667" s="300"/>
      <c r="L1667" s="300"/>
      <c r="M1667" s="302"/>
      <c r="N1667" s="291"/>
      <c r="O1667" s="293"/>
      <c r="P1667" s="283"/>
    </row>
    <row r="1668" spans="2:16" x14ac:dyDescent="0.3">
      <c r="B1668" s="280"/>
      <c r="C1668" s="326" t="s">
        <v>2232</v>
      </c>
      <c r="D1668" s="300"/>
      <c r="E1668" s="300"/>
      <c r="F1668" s="309"/>
      <c r="G1668" s="309"/>
      <c r="H1668" s="300"/>
      <c r="I1668" s="322" t="s">
        <v>2293</v>
      </c>
      <c r="J1668" s="302">
        <f>SUM(J1666:J1667)</f>
        <v>6</v>
      </c>
      <c r="K1668" s="300"/>
      <c r="L1668" s="300"/>
      <c r="M1668" s="302"/>
      <c r="N1668" s="291"/>
      <c r="O1668" s="293"/>
      <c r="P1668" s="283"/>
    </row>
    <row r="1669" spans="2:16" ht="19.5" thickBot="1" x14ac:dyDescent="0.35">
      <c r="B1669" s="280"/>
      <c r="C1669" s="300"/>
      <c r="D1669" s="300"/>
      <c r="E1669" s="300"/>
      <c r="F1669" s="322"/>
      <c r="G1669" s="302"/>
      <c r="H1669" s="300"/>
      <c r="I1669" s="324"/>
      <c r="J1669" s="318"/>
      <c r="K1669" s="300"/>
      <c r="L1669" s="300"/>
      <c r="M1669" s="302"/>
      <c r="N1669" s="291"/>
      <c r="O1669" s="293"/>
      <c r="P1669" s="283"/>
    </row>
    <row r="1670" spans="2:16" s="187" customFormat="1" ht="19.5" thickBot="1" x14ac:dyDescent="0.25">
      <c r="B1670" s="295" t="s">
        <v>2308</v>
      </c>
      <c r="C1670" s="191" t="s">
        <v>667</v>
      </c>
      <c r="D1670" s="191"/>
      <c r="E1670" s="192"/>
      <c r="F1670" s="192"/>
      <c r="G1670" s="192"/>
      <c r="H1670" s="193"/>
      <c r="I1670" s="192"/>
      <c r="J1670" s="192"/>
      <c r="K1670" s="194"/>
      <c r="L1670" s="194"/>
      <c r="M1670" s="195"/>
      <c r="N1670" s="196"/>
      <c r="O1670" s="196">
        <f>M1673</f>
        <v>4</v>
      </c>
      <c r="P1670" s="296" t="s">
        <v>1783</v>
      </c>
    </row>
    <row r="1671" spans="2:16" s="187" customFormat="1" x14ac:dyDescent="0.2">
      <c r="B1671" s="288"/>
      <c r="C1671" s="289"/>
      <c r="D1671" s="289"/>
      <c r="E1671" s="289"/>
      <c r="F1671" s="289"/>
      <c r="G1671" s="289"/>
      <c r="H1671" s="290"/>
      <c r="I1671" s="289"/>
      <c r="J1671" s="289"/>
      <c r="K1671" s="291"/>
      <c r="L1671" s="291"/>
      <c r="M1671" s="292"/>
      <c r="N1671" s="293"/>
      <c r="O1671" s="293"/>
      <c r="P1671" s="294"/>
    </row>
    <row r="1672" spans="2:16" x14ac:dyDescent="0.3">
      <c r="B1672" s="280"/>
      <c r="C1672" s="297" t="s">
        <v>1716</v>
      </c>
      <c r="D1672" s="297"/>
      <c r="E1672" s="297" t="s">
        <v>2</v>
      </c>
      <c r="F1672" s="309"/>
      <c r="G1672" s="309"/>
      <c r="H1672" s="309"/>
      <c r="I1672" s="297"/>
      <c r="J1672" s="297" t="s">
        <v>2064</v>
      </c>
      <c r="K1672" s="297"/>
      <c r="L1672" s="297"/>
      <c r="M1672" s="298" t="s">
        <v>3</v>
      </c>
      <c r="N1672" s="299" t="s">
        <v>1717</v>
      </c>
      <c r="O1672" s="293"/>
      <c r="P1672" s="283"/>
    </row>
    <row r="1673" spans="2:16" x14ac:dyDescent="0.3">
      <c r="B1673" s="280"/>
      <c r="C1673" s="300" t="s">
        <v>1718</v>
      </c>
      <c r="D1673" s="300"/>
      <c r="E1673" s="300" t="s">
        <v>2309</v>
      </c>
      <c r="F1673" s="309"/>
      <c r="G1673" s="309"/>
      <c r="H1673" s="300"/>
      <c r="I1673" s="302"/>
      <c r="J1673" s="302">
        <v>4</v>
      </c>
      <c r="K1673" s="300"/>
      <c r="L1673" s="300" t="s">
        <v>1720</v>
      </c>
      <c r="M1673" s="302">
        <f>J1675</f>
        <v>4</v>
      </c>
      <c r="N1673" s="291" t="str">
        <f>P1670</f>
        <v>und</v>
      </c>
      <c r="O1673" s="293"/>
      <c r="P1673" s="283"/>
    </row>
    <row r="1674" spans="2:16" x14ac:dyDescent="0.3">
      <c r="B1674" s="280"/>
      <c r="C1674" s="300" t="s">
        <v>2230</v>
      </c>
      <c r="D1674" s="300"/>
      <c r="E1674" s="300"/>
      <c r="F1674" s="309"/>
      <c r="G1674" s="309"/>
      <c r="H1674" s="300"/>
      <c r="I1674" s="302"/>
      <c r="J1674" s="302"/>
      <c r="K1674" s="300"/>
      <c r="L1674" s="300"/>
      <c r="M1674" s="302"/>
      <c r="N1674" s="291"/>
      <c r="O1674" s="293"/>
      <c r="P1674" s="283"/>
    </row>
    <row r="1675" spans="2:16" x14ac:dyDescent="0.3">
      <c r="B1675" s="280"/>
      <c r="C1675" s="326" t="s">
        <v>2232</v>
      </c>
      <c r="D1675" s="300"/>
      <c r="E1675" s="300"/>
      <c r="F1675" s="309"/>
      <c r="G1675" s="309"/>
      <c r="H1675" s="300"/>
      <c r="I1675" s="322" t="s">
        <v>2293</v>
      </c>
      <c r="J1675" s="302">
        <f>SUM(J1673:J1674)</f>
        <v>4</v>
      </c>
      <c r="K1675" s="300"/>
      <c r="L1675" s="300"/>
      <c r="M1675" s="302"/>
      <c r="N1675" s="291"/>
      <c r="O1675" s="293"/>
      <c r="P1675" s="283"/>
    </row>
    <row r="1676" spans="2:16" ht="19.5" thickBot="1" x14ac:dyDescent="0.35">
      <c r="B1676" s="280"/>
      <c r="C1676" s="300"/>
      <c r="D1676" s="300"/>
      <c r="E1676" s="300"/>
      <c r="F1676" s="322"/>
      <c r="G1676" s="302"/>
      <c r="H1676" s="300"/>
      <c r="I1676" s="324"/>
      <c r="J1676" s="318"/>
      <c r="K1676" s="300"/>
      <c r="L1676" s="300"/>
      <c r="M1676" s="302"/>
      <c r="N1676" s="291"/>
      <c r="O1676" s="293"/>
      <c r="P1676" s="283"/>
    </row>
    <row r="1677" spans="2:16" s="187" customFormat="1" ht="19.5" thickBot="1" x14ac:dyDescent="0.25">
      <c r="B1677" s="295" t="s">
        <v>2310</v>
      </c>
      <c r="C1677" s="191" t="s">
        <v>670</v>
      </c>
      <c r="D1677" s="191"/>
      <c r="E1677" s="192"/>
      <c r="F1677" s="192"/>
      <c r="G1677" s="192"/>
      <c r="H1677" s="193"/>
      <c r="I1677" s="192"/>
      <c r="J1677" s="192"/>
      <c r="K1677" s="194"/>
      <c r="L1677" s="194"/>
      <c r="M1677" s="195"/>
      <c r="N1677" s="196"/>
      <c r="O1677" s="196">
        <f>M1680</f>
        <v>4</v>
      </c>
      <c r="P1677" s="296" t="s">
        <v>1783</v>
      </c>
    </row>
    <row r="1678" spans="2:16" s="187" customFormat="1" x14ac:dyDescent="0.2">
      <c r="B1678" s="288"/>
      <c r="C1678" s="289"/>
      <c r="D1678" s="289"/>
      <c r="E1678" s="289"/>
      <c r="F1678" s="289"/>
      <c r="G1678" s="289"/>
      <c r="H1678" s="290"/>
      <c r="I1678" s="289"/>
      <c r="J1678" s="289"/>
      <c r="K1678" s="291"/>
      <c r="L1678" s="291"/>
      <c r="M1678" s="292"/>
      <c r="N1678" s="293"/>
      <c r="O1678" s="293"/>
      <c r="P1678" s="294"/>
    </row>
    <row r="1679" spans="2:16" x14ac:dyDescent="0.3">
      <c r="B1679" s="280"/>
      <c r="C1679" s="297" t="s">
        <v>1716</v>
      </c>
      <c r="D1679" s="297"/>
      <c r="E1679" s="297" t="s">
        <v>2</v>
      </c>
      <c r="F1679" s="309"/>
      <c r="G1679" s="309"/>
      <c r="H1679" s="309"/>
      <c r="I1679" s="297"/>
      <c r="J1679" s="297" t="s">
        <v>2064</v>
      </c>
      <c r="K1679" s="297"/>
      <c r="L1679" s="297"/>
      <c r="M1679" s="298" t="s">
        <v>3</v>
      </c>
      <c r="N1679" s="299" t="s">
        <v>1717</v>
      </c>
      <c r="O1679" s="293"/>
      <c r="P1679" s="283"/>
    </row>
    <row r="1680" spans="2:16" x14ac:dyDescent="0.3">
      <c r="B1680" s="280"/>
      <c r="C1680" s="300" t="s">
        <v>1718</v>
      </c>
      <c r="D1680" s="300"/>
      <c r="E1680" s="300" t="s">
        <v>2311</v>
      </c>
      <c r="F1680" s="309"/>
      <c r="G1680" s="309"/>
      <c r="H1680" s="300"/>
      <c r="I1680" s="302"/>
      <c r="J1680" s="302">
        <v>4</v>
      </c>
      <c r="K1680" s="300"/>
      <c r="L1680" s="300" t="s">
        <v>1720</v>
      </c>
      <c r="M1680" s="302">
        <f>J1682</f>
        <v>4</v>
      </c>
      <c r="N1680" s="291" t="str">
        <f>P1677</f>
        <v>und</v>
      </c>
      <c r="O1680" s="293"/>
      <c r="P1680" s="283"/>
    </row>
    <row r="1681" spans="2:16" x14ac:dyDescent="0.3">
      <c r="B1681" s="280"/>
      <c r="C1681" s="300" t="s">
        <v>2230</v>
      </c>
      <c r="D1681" s="300"/>
      <c r="E1681" s="300"/>
      <c r="F1681" s="309"/>
      <c r="G1681" s="309"/>
      <c r="H1681" s="300"/>
      <c r="I1681" s="302"/>
      <c r="J1681" s="302"/>
      <c r="K1681" s="300"/>
      <c r="L1681" s="300"/>
      <c r="M1681" s="302"/>
      <c r="N1681" s="291"/>
      <c r="O1681" s="293"/>
      <c r="P1681" s="283"/>
    </row>
    <row r="1682" spans="2:16" x14ac:dyDescent="0.3">
      <c r="B1682" s="280"/>
      <c r="C1682" s="326" t="s">
        <v>2232</v>
      </c>
      <c r="D1682" s="300"/>
      <c r="E1682" s="300"/>
      <c r="F1682" s="312"/>
      <c r="G1682" s="309"/>
      <c r="H1682" s="300"/>
      <c r="I1682" s="322" t="s">
        <v>2293</v>
      </c>
      <c r="J1682" s="302">
        <f>SUM(J1680:J1681)</f>
        <v>4</v>
      </c>
      <c r="K1682" s="300"/>
      <c r="L1682" s="300"/>
      <c r="M1682" s="302"/>
      <c r="N1682" s="291"/>
      <c r="O1682" s="293"/>
      <c r="P1682" s="283"/>
    </row>
    <row r="1683" spans="2:16" ht="19.5" thickBot="1" x14ac:dyDescent="0.35">
      <c r="B1683" s="280"/>
      <c r="C1683" s="300"/>
      <c r="D1683" s="300"/>
      <c r="E1683" s="300"/>
      <c r="F1683" s="322"/>
      <c r="G1683" s="302"/>
      <c r="H1683" s="300"/>
      <c r="I1683" s="324"/>
      <c r="J1683" s="318"/>
      <c r="K1683" s="300"/>
      <c r="L1683" s="300"/>
      <c r="M1683" s="302"/>
      <c r="N1683" s="291"/>
      <c r="O1683" s="293"/>
      <c r="P1683" s="283"/>
    </row>
    <row r="1684" spans="2:16" s="187" customFormat="1" ht="19.5" thickBot="1" x14ac:dyDescent="0.25">
      <c r="B1684" s="295" t="s">
        <v>2312</v>
      </c>
      <c r="C1684" s="191" t="s">
        <v>673</v>
      </c>
      <c r="D1684" s="191"/>
      <c r="E1684" s="192"/>
      <c r="F1684" s="192"/>
      <c r="G1684" s="192"/>
      <c r="H1684" s="193"/>
      <c r="I1684" s="192"/>
      <c r="J1684" s="192"/>
      <c r="K1684" s="194"/>
      <c r="L1684" s="194"/>
      <c r="M1684" s="195"/>
      <c r="N1684" s="196"/>
      <c r="O1684" s="196">
        <f>M1687</f>
        <v>10</v>
      </c>
      <c r="P1684" s="296" t="s">
        <v>1783</v>
      </c>
    </row>
    <row r="1685" spans="2:16" s="187" customFormat="1" x14ac:dyDescent="0.2">
      <c r="B1685" s="288"/>
      <c r="C1685" s="289"/>
      <c r="D1685" s="289"/>
      <c r="E1685" s="289"/>
      <c r="F1685" s="289"/>
      <c r="G1685" s="289"/>
      <c r="H1685" s="290"/>
      <c r="I1685" s="289"/>
      <c r="J1685" s="289"/>
      <c r="K1685" s="291"/>
      <c r="L1685" s="291"/>
      <c r="M1685" s="292"/>
      <c r="N1685" s="293"/>
      <c r="O1685" s="293"/>
      <c r="P1685" s="294"/>
    </row>
    <row r="1686" spans="2:16" x14ac:dyDescent="0.3">
      <c r="B1686" s="280"/>
      <c r="C1686" s="297" t="s">
        <v>1716</v>
      </c>
      <c r="D1686" s="297"/>
      <c r="E1686" s="297" t="s">
        <v>2</v>
      </c>
      <c r="F1686" s="309"/>
      <c r="G1686" s="309"/>
      <c r="H1686" s="309"/>
      <c r="I1686" s="297"/>
      <c r="J1686" s="297" t="s">
        <v>2064</v>
      </c>
      <c r="K1686" s="297"/>
      <c r="L1686" s="297"/>
      <c r="M1686" s="298" t="s">
        <v>3</v>
      </c>
      <c r="N1686" s="299" t="s">
        <v>1717</v>
      </c>
      <c r="O1686" s="293"/>
      <c r="P1686" s="283"/>
    </row>
    <row r="1687" spans="2:16" x14ac:dyDescent="0.3">
      <c r="B1687" s="280"/>
      <c r="C1687" s="300" t="s">
        <v>1718</v>
      </c>
      <c r="D1687" s="300"/>
      <c r="E1687" s="300" t="s">
        <v>2313</v>
      </c>
      <c r="F1687" s="309"/>
      <c r="G1687" s="309"/>
      <c r="H1687" s="309"/>
      <c r="I1687" s="302"/>
      <c r="J1687" s="302">
        <v>10</v>
      </c>
      <c r="K1687" s="300"/>
      <c r="L1687" s="300" t="s">
        <v>1720</v>
      </c>
      <c r="M1687" s="302">
        <f>J1689</f>
        <v>10</v>
      </c>
      <c r="N1687" s="291" t="str">
        <f>P1684</f>
        <v>und</v>
      </c>
      <c r="O1687" s="293"/>
      <c r="P1687" s="283"/>
    </row>
    <row r="1688" spans="2:16" x14ac:dyDescent="0.3">
      <c r="B1688" s="280"/>
      <c r="C1688" s="300" t="s">
        <v>2230</v>
      </c>
      <c r="D1688" s="300"/>
      <c r="E1688" s="300"/>
      <c r="F1688" s="309"/>
      <c r="G1688" s="309"/>
      <c r="H1688" s="309"/>
      <c r="I1688" s="302"/>
      <c r="J1688" s="302"/>
      <c r="K1688" s="300"/>
      <c r="L1688" s="300"/>
      <c r="M1688" s="302"/>
      <c r="N1688" s="291"/>
      <c r="O1688" s="293"/>
      <c r="P1688" s="283"/>
    </row>
    <row r="1689" spans="2:16" x14ac:dyDescent="0.3">
      <c r="B1689" s="280"/>
      <c r="C1689" s="326" t="s">
        <v>2232</v>
      </c>
      <c r="D1689" s="300"/>
      <c r="E1689" s="300"/>
      <c r="F1689" s="309"/>
      <c r="G1689" s="309"/>
      <c r="H1689" s="309"/>
      <c r="I1689" s="322" t="s">
        <v>2293</v>
      </c>
      <c r="J1689" s="302">
        <f>SUM(J1687:J1688)</f>
        <v>10</v>
      </c>
      <c r="K1689" s="300"/>
      <c r="L1689" s="300"/>
      <c r="M1689" s="302"/>
      <c r="N1689" s="291"/>
      <c r="O1689" s="293"/>
      <c r="P1689" s="283"/>
    </row>
    <row r="1690" spans="2:16" ht="19.5" thickBot="1" x14ac:dyDescent="0.35">
      <c r="B1690" s="280"/>
      <c r="C1690" s="300"/>
      <c r="D1690" s="300"/>
      <c r="E1690" s="300"/>
      <c r="F1690" s="322"/>
      <c r="G1690" s="302"/>
      <c r="H1690" s="300"/>
      <c r="I1690" s="324"/>
      <c r="J1690" s="318"/>
      <c r="K1690" s="300"/>
      <c r="L1690" s="300"/>
      <c r="M1690" s="302"/>
      <c r="N1690" s="291"/>
      <c r="O1690" s="293"/>
      <c r="P1690" s="283"/>
    </row>
    <row r="1691" spans="2:16" s="187" customFormat="1" ht="19.5" thickBot="1" x14ac:dyDescent="0.25">
      <c r="B1691" s="295" t="s">
        <v>2314</v>
      </c>
      <c r="C1691" s="191" t="s">
        <v>676</v>
      </c>
      <c r="D1691" s="191"/>
      <c r="E1691" s="192"/>
      <c r="F1691" s="192"/>
      <c r="G1691" s="192"/>
      <c r="H1691" s="193"/>
      <c r="I1691" s="192"/>
      <c r="J1691" s="192"/>
      <c r="K1691" s="194"/>
      <c r="L1691" s="194"/>
      <c r="M1691" s="195"/>
      <c r="N1691" s="196"/>
      <c r="O1691" s="196">
        <f>M1694</f>
        <v>9</v>
      </c>
      <c r="P1691" s="296" t="s">
        <v>1783</v>
      </c>
    </row>
    <row r="1692" spans="2:16" s="187" customFormat="1" x14ac:dyDescent="0.2">
      <c r="B1692" s="288"/>
      <c r="C1692" s="289"/>
      <c r="D1692" s="289"/>
      <c r="E1692" s="289"/>
      <c r="F1692" s="289"/>
      <c r="G1692" s="289"/>
      <c r="H1692" s="290"/>
      <c r="I1692" s="289"/>
      <c r="J1692" s="289"/>
      <c r="K1692" s="291"/>
      <c r="L1692" s="291"/>
      <c r="M1692" s="292"/>
      <c r="N1692" s="293"/>
      <c r="O1692" s="293"/>
      <c r="P1692" s="294"/>
    </row>
    <row r="1693" spans="2:16" x14ac:dyDescent="0.3">
      <c r="B1693" s="280"/>
      <c r="C1693" s="297" t="s">
        <v>1716</v>
      </c>
      <c r="D1693" s="297"/>
      <c r="E1693" s="297" t="s">
        <v>2</v>
      </c>
      <c r="F1693" s="309"/>
      <c r="G1693" s="309"/>
      <c r="H1693" s="309"/>
      <c r="I1693" s="297"/>
      <c r="J1693" s="297" t="s">
        <v>2064</v>
      </c>
      <c r="K1693" s="297"/>
      <c r="L1693" s="297"/>
      <c r="M1693" s="298" t="s">
        <v>3</v>
      </c>
      <c r="N1693" s="299" t="s">
        <v>1717</v>
      </c>
      <c r="O1693" s="293"/>
      <c r="P1693" s="283"/>
    </row>
    <row r="1694" spans="2:16" x14ac:dyDescent="0.3">
      <c r="B1694" s="280"/>
      <c r="C1694" s="300" t="s">
        <v>1718</v>
      </c>
      <c r="D1694" s="300"/>
      <c r="E1694" s="300" t="s">
        <v>2315</v>
      </c>
      <c r="F1694" s="309"/>
      <c r="G1694" s="309"/>
      <c r="H1694" s="309"/>
      <c r="I1694" s="302"/>
      <c r="J1694" s="302">
        <v>9</v>
      </c>
      <c r="K1694" s="300"/>
      <c r="L1694" s="300" t="s">
        <v>1720</v>
      </c>
      <c r="M1694" s="302">
        <f>J1696</f>
        <v>9</v>
      </c>
      <c r="N1694" s="291" t="str">
        <f>P1691</f>
        <v>und</v>
      </c>
      <c r="O1694" s="293"/>
      <c r="P1694" s="283"/>
    </row>
    <row r="1695" spans="2:16" x14ac:dyDescent="0.3">
      <c r="B1695" s="280"/>
      <c r="C1695" s="300" t="s">
        <v>2230</v>
      </c>
      <c r="D1695" s="300"/>
      <c r="E1695" s="300"/>
      <c r="F1695" s="309"/>
      <c r="G1695" s="309"/>
      <c r="H1695" s="309"/>
      <c r="I1695" s="302"/>
      <c r="J1695" s="302"/>
      <c r="K1695" s="300"/>
      <c r="L1695" s="300"/>
      <c r="M1695" s="302"/>
      <c r="N1695" s="291"/>
      <c r="O1695" s="293"/>
      <c r="P1695" s="283"/>
    </row>
    <row r="1696" spans="2:16" x14ac:dyDescent="0.3">
      <c r="B1696" s="280"/>
      <c r="C1696" s="326" t="s">
        <v>2232</v>
      </c>
      <c r="D1696" s="300"/>
      <c r="E1696" s="300"/>
      <c r="F1696" s="309"/>
      <c r="G1696" s="309"/>
      <c r="H1696" s="309"/>
      <c r="I1696" s="322" t="s">
        <v>2293</v>
      </c>
      <c r="J1696" s="302">
        <f>SUM(J1694)</f>
        <v>9</v>
      </c>
      <c r="K1696" s="300"/>
      <c r="L1696" s="300"/>
      <c r="M1696" s="302"/>
      <c r="N1696" s="291"/>
      <c r="O1696" s="293"/>
      <c r="P1696" s="283"/>
    </row>
    <row r="1697" spans="2:16" ht="19.5" thickBot="1" x14ac:dyDescent="0.35">
      <c r="B1697" s="280"/>
      <c r="C1697" s="300"/>
      <c r="D1697" s="300"/>
      <c r="E1697" s="300"/>
      <c r="F1697" s="322"/>
      <c r="G1697" s="302"/>
      <c r="H1697" s="300"/>
      <c r="I1697" s="324"/>
      <c r="J1697" s="318"/>
      <c r="K1697" s="300"/>
      <c r="L1697" s="300"/>
      <c r="M1697" s="302"/>
      <c r="N1697" s="291"/>
      <c r="O1697" s="293"/>
      <c r="P1697" s="283"/>
    </row>
    <row r="1698" spans="2:16" s="187" customFormat="1" ht="19.5" thickBot="1" x14ac:dyDescent="0.25">
      <c r="B1698" s="295" t="s">
        <v>2316</v>
      </c>
      <c r="C1698" s="191" t="s">
        <v>679</v>
      </c>
      <c r="D1698" s="191"/>
      <c r="E1698" s="192"/>
      <c r="F1698" s="192"/>
      <c r="G1698" s="192"/>
      <c r="H1698" s="193"/>
      <c r="I1698" s="192"/>
      <c r="J1698" s="192"/>
      <c r="K1698" s="194"/>
      <c r="L1698" s="194"/>
      <c r="M1698" s="195"/>
      <c r="N1698" s="196"/>
      <c r="O1698" s="196">
        <f>M1701</f>
        <v>8</v>
      </c>
      <c r="P1698" s="296" t="s">
        <v>1783</v>
      </c>
    </row>
    <row r="1699" spans="2:16" s="187" customFormat="1" x14ac:dyDescent="0.2">
      <c r="B1699" s="288"/>
      <c r="C1699" s="289"/>
      <c r="D1699" s="289"/>
      <c r="E1699" s="289"/>
      <c r="F1699" s="289"/>
      <c r="G1699" s="289"/>
      <c r="H1699" s="290"/>
      <c r="I1699" s="289"/>
      <c r="J1699" s="289"/>
      <c r="K1699" s="291"/>
      <c r="L1699" s="291"/>
      <c r="M1699" s="292"/>
      <c r="N1699" s="293"/>
      <c r="O1699" s="293"/>
      <c r="P1699" s="294"/>
    </row>
    <row r="1700" spans="2:16" x14ac:dyDescent="0.3">
      <c r="B1700" s="280"/>
      <c r="C1700" s="297" t="s">
        <v>1716</v>
      </c>
      <c r="D1700" s="297"/>
      <c r="E1700" s="297" t="s">
        <v>2</v>
      </c>
      <c r="F1700" s="309"/>
      <c r="G1700" s="309"/>
      <c r="H1700" s="309"/>
      <c r="I1700" s="297"/>
      <c r="J1700" s="297" t="s">
        <v>2064</v>
      </c>
      <c r="K1700" s="297"/>
      <c r="L1700" s="297"/>
      <c r="M1700" s="298" t="s">
        <v>3</v>
      </c>
      <c r="N1700" s="299" t="s">
        <v>1717</v>
      </c>
      <c r="O1700" s="293"/>
      <c r="P1700" s="283"/>
    </row>
    <row r="1701" spans="2:16" x14ac:dyDescent="0.3">
      <c r="B1701" s="280"/>
      <c r="C1701" s="300" t="s">
        <v>1718</v>
      </c>
      <c r="D1701" s="300"/>
      <c r="E1701" s="300" t="s">
        <v>2317</v>
      </c>
      <c r="F1701" s="309"/>
      <c r="G1701" s="309"/>
      <c r="H1701" s="309"/>
      <c r="I1701" s="302"/>
      <c r="J1701" s="302">
        <v>8</v>
      </c>
      <c r="K1701" s="300"/>
      <c r="L1701" s="300" t="s">
        <v>1720</v>
      </c>
      <c r="M1701" s="302">
        <f>J1703</f>
        <v>8</v>
      </c>
      <c r="N1701" s="291" t="str">
        <f>P1698</f>
        <v>und</v>
      </c>
      <c r="O1701" s="293"/>
      <c r="P1701" s="283"/>
    </row>
    <row r="1702" spans="2:16" x14ac:dyDescent="0.3">
      <c r="B1702" s="280"/>
      <c r="C1702" s="300" t="s">
        <v>2230</v>
      </c>
      <c r="D1702" s="300"/>
      <c r="E1702" s="300"/>
      <c r="F1702" s="309"/>
      <c r="G1702" s="309"/>
      <c r="H1702" s="309"/>
      <c r="I1702" s="302"/>
      <c r="J1702" s="302"/>
      <c r="K1702" s="300"/>
      <c r="L1702" s="300"/>
      <c r="M1702" s="302"/>
      <c r="N1702" s="291"/>
      <c r="O1702" s="293"/>
      <c r="P1702" s="283"/>
    </row>
    <row r="1703" spans="2:16" x14ac:dyDescent="0.3">
      <c r="B1703" s="280"/>
      <c r="C1703" s="326" t="s">
        <v>2232</v>
      </c>
      <c r="D1703" s="300"/>
      <c r="E1703" s="300"/>
      <c r="F1703" s="309"/>
      <c r="G1703" s="309"/>
      <c r="H1703" s="309"/>
      <c r="I1703" s="322" t="s">
        <v>2293</v>
      </c>
      <c r="J1703" s="302">
        <f>SUM(J1701)</f>
        <v>8</v>
      </c>
      <c r="K1703" s="300"/>
      <c r="L1703" s="300"/>
      <c r="M1703" s="302"/>
      <c r="N1703" s="291"/>
      <c r="O1703" s="293"/>
      <c r="P1703" s="283"/>
    </row>
    <row r="1704" spans="2:16" ht="19.5" thickBot="1" x14ac:dyDescent="0.35">
      <c r="B1704" s="280"/>
      <c r="C1704" s="300"/>
      <c r="D1704" s="300"/>
      <c r="E1704" s="300"/>
      <c r="F1704" s="322"/>
      <c r="G1704" s="302"/>
      <c r="H1704" s="300"/>
      <c r="I1704" s="324"/>
      <c r="J1704" s="318"/>
      <c r="K1704" s="300"/>
      <c r="L1704" s="300"/>
      <c r="M1704" s="302"/>
      <c r="N1704" s="291"/>
      <c r="O1704" s="293"/>
      <c r="P1704" s="283"/>
    </row>
    <row r="1705" spans="2:16" s="187" customFormat="1" ht="19.5" thickBot="1" x14ac:dyDescent="0.25">
      <c r="B1705" s="295" t="s">
        <v>2318</v>
      </c>
      <c r="C1705" s="191" t="s">
        <v>682</v>
      </c>
      <c r="D1705" s="191"/>
      <c r="E1705" s="192"/>
      <c r="F1705" s="192"/>
      <c r="G1705" s="192"/>
      <c r="H1705" s="193"/>
      <c r="I1705" s="192"/>
      <c r="J1705" s="192"/>
      <c r="K1705" s="194"/>
      <c r="L1705" s="194"/>
      <c r="M1705" s="195"/>
      <c r="N1705" s="196"/>
      <c r="O1705" s="196">
        <f>M1708</f>
        <v>20</v>
      </c>
      <c r="P1705" s="296" t="s">
        <v>1783</v>
      </c>
    </row>
    <row r="1706" spans="2:16" s="187" customFormat="1" x14ac:dyDescent="0.2">
      <c r="B1706" s="288"/>
      <c r="C1706" s="289"/>
      <c r="D1706" s="289"/>
      <c r="E1706" s="289"/>
      <c r="F1706" s="289"/>
      <c r="G1706" s="289"/>
      <c r="H1706" s="290"/>
      <c r="I1706" s="289"/>
      <c r="J1706" s="289"/>
      <c r="K1706" s="291"/>
      <c r="L1706" s="291"/>
      <c r="M1706" s="292"/>
      <c r="N1706" s="293"/>
      <c r="O1706" s="293"/>
      <c r="P1706" s="294"/>
    </row>
    <row r="1707" spans="2:16" x14ac:dyDescent="0.3">
      <c r="B1707" s="280"/>
      <c r="C1707" s="297" t="s">
        <v>1716</v>
      </c>
      <c r="D1707" s="297"/>
      <c r="E1707" s="297" t="s">
        <v>2</v>
      </c>
      <c r="F1707" s="309"/>
      <c r="G1707" s="309"/>
      <c r="H1707" s="309"/>
      <c r="I1707" s="297"/>
      <c r="J1707" s="297" t="s">
        <v>2064</v>
      </c>
      <c r="K1707" s="297"/>
      <c r="L1707" s="297"/>
      <c r="M1707" s="298" t="s">
        <v>3</v>
      </c>
      <c r="N1707" s="299" t="s">
        <v>1717</v>
      </c>
      <c r="O1707" s="293"/>
      <c r="P1707" s="283"/>
    </row>
    <row r="1708" spans="2:16" x14ac:dyDescent="0.3">
      <c r="B1708" s="280"/>
      <c r="C1708" s="300" t="s">
        <v>1718</v>
      </c>
      <c r="D1708" s="300"/>
      <c r="E1708" s="300" t="s">
        <v>2319</v>
      </c>
      <c r="F1708" s="309"/>
      <c r="G1708" s="309"/>
      <c r="H1708" s="309"/>
      <c r="I1708" s="302"/>
      <c r="J1708" s="302">
        <v>20</v>
      </c>
      <c r="K1708" s="300"/>
      <c r="L1708" s="300" t="s">
        <v>1720</v>
      </c>
      <c r="M1708" s="302">
        <f>J1710</f>
        <v>20</v>
      </c>
      <c r="N1708" s="291" t="str">
        <f>P1705</f>
        <v>und</v>
      </c>
      <c r="O1708" s="293"/>
      <c r="P1708" s="283"/>
    </row>
    <row r="1709" spans="2:16" x14ac:dyDescent="0.3">
      <c r="B1709" s="280"/>
      <c r="C1709" s="300" t="s">
        <v>2230</v>
      </c>
      <c r="D1709" s="300"/>
      <c r="E1709" s="300"/>
      <c r="F1709" s="309"/>
      <c r="G1709" s="309"/>
      <c r="H1709" s="309"/>
      <c r="I1709" s="302"/>
      <c r="J1709" s="302"/>
      <c r="K1709" s="300"/>
      <c r="L1709" s="300"/>
      <c r="M1709" s="302"/>
      <c r="N1709" s="291"/>
      <c r="O1709" s="293"/>
      <c r="P1709" s="283"/>
    </row>
    <row r="1710" spans="2:16" x14ac:dyDescent="0.3">
      <c r="B1710" s="280"/>
      <c r="C1710" s="326" t="s">
        <v>2232</v>
      </c>
      <c r="D1710" s="300"/>
      <c r="E1710" s="300"/>
      <c r="F1710" s="309"/>
      <c r="G1710" s="309"/>
      <c r="H1710" s="309"/>
      <c r="I1710" s="322" t="s">
        <v>2293</v>
      </c>
      <c r="J1710" s="302">
        <f>SUM(J1708)</f>
        <v>20</v>
      </c>
      <c r="K1710" s="300"/>
      <c r="L1710" s="300"/>
      <c r="M1710" s="302"/>
      <c r="N1710" s="291"/>
      <c r="O1710" s="293"/>
      <c r="P1710" s="283"/>
    </row>
    <row r="1711" spans="2:16" ht="19.5" thickBot="1" x14ac:dyDescent="0.35">
      <c r="B1711" s="280"/>
      <c r="C1711" s="300"/>
      <c r="D1711" s="300"/>
      <c r="E1711" s="300"/>
      <c r="F1711" s="322"/>
      <c r="G1711" s="302"/>
      <c r="H1711" s="300"/>
      <c r="I1711" s="324"/>
      <c r="J1711" s="318"/>
      <c r="K1711" s="300"/>
      <c r="L1711" s="300"/>
      <c r="M1711" s="302"/>
      <c r="N1711" s="291"/>
      <c r="O1711" s="293"/>
      <c r="P1711" s="283"/>
    </row>
    <row r="1712" spans="2:16" s="187" customFormat="1" ht="19.5" thickBot="1" x14ac:dyDescent="0.25">
      <c r="B1712" s="295" t="s">
        <v>2320</v>
      </c>
      <c r="C1712" s="191" t="s">
        <v>685</v>
      </c>
      <c r="D1712" s="191"/>
      <c r="E1712" s="192"/>
      <c r="F1712" s="192"/>
      <c r="G1712" s="192"/>
      <c r="H1712" s="193"/>
      <c r="I1712" s="192"/>
      <c r="J1712" s="192"/>
      <c r="K1712" s="194"/>
      <c r="L1712" s="194"/>
      <c r="M1712" s="195"/>
      <c r="N1712" s="196"/>
      <c r="O1712" s="196">
        <f>M1715</f>
        <v>162</v>
      </c>
      <c r="P1712" s="296" t="s">
        <v>1783</v>
      </c>
    </row>
    <row r="1713" spans="2:16" s="187" customFormat="1" x14ac:dyDescent="0.2">
      <c r="B1713" s="288"/>
      <c r="C1713" s="289"/>
      <c r="D1713" s="289"/>
      <c r="E1713" s="289"/>
      <c r="F1713" s="289"/>
      <c r="G1713" s="289"/>
      <c r="H1713" s="290"/>
      <c r="I1713" s="289"/>
      <c r="J1713" s="289"/>
      <c r="K1713" s="291"/>
      <c r="L1713" s="291"/>
      <c r="M1713" s="292"/>
      <c r="N1713" s="293"/>
      <c r="O1713" s="293"/>
      <c r="P1713" s="294"/>
    </row>
    <row r="1714" spans="2:16" x14ac:dyDescent="0.3">
      <c r="B1714" s="280"/>
      <c r="C1714" s="297" t="s">
        <v>1716</v>
      </c>
      <c r="D1714" s="297"/>
      <c r="E1714" s="297" t="s">
        <v>2</v>
      </c>
      <c r="F1714" s="309"/>
      <c r="G1714" s="309"/>
      <c r="H1714" s="309"/>
      <c r="I1714" s="297"/>
      <c r="J1714" s="297" t="s">
        <v>2064</v>
      </c>
      <c r="K1714" s="297"/>
      <c r="L1714" s="297"/>
      <c r="M1714" s="298" t="s">
        <v>3</v>
      </c>
      <c r="N1714" s="299" t="s">
        <v>1717</v>
      </c>
      <c r="O1714" s="293"/>
      <c r="P1714" s="283"/>
    </row>
    <row r="1715" spans="2:16" x14ac:dyDescent="0.3">
      <c r="B1715" s="280"/>
      <c r="C1715" s="300" t="s">
        <v>1718</v>
      </c>
      <c r="D1715" s="300"/>
      <c r="E1715" s="300" t="s">
        <v>2321</v>
      </c>
      <c r="F1715" s="309"/>
      <c r="G1715" s="309"/>
      <c r="H1715" s="309"/>
      <c r="I1715" s="302"/>
      <c r="J1715" s="302">
        <f>M1623</f>
        <v>51</v>
      </c>
      <c r="K1715" s="300"/>
      <c r="L1715" s="300" t="s">
        <v>1720</v>
      </c>
      <c r="M1715" s="302">
        <f>J1728</f>
        <v>162</v>
      </c>
      <c r="N1715" s="291" t="str">
        <f>P1712</f>
        <v>und</v>
      </c>
      <c r="O1715" s="293"/>
      <c r="P1715" s="283"/>
    </row>
    <row r="1716" spans="2:16" x14ac:dyDescent="0.3">
      <c r="B1716" s="280"/>
      <c r="C1716" s="300" t="s">
        <v>2230</v>
      </c>
      <c r="D1716" s="300"/>
      <c r="E1716" s="300" t="s">
        <v>2295</v>
      </c>
      <c r="F1716" s="309"/>
      <c r="G1716" s="309"/>
      <c r="H1716" s="309"/>
      <c r="I1716" s="302"/>
      <c r="J1716" s="302">
        <f>M1630</f>
        <v>7</v>
      </c>
      <c r="K1716" s="300"/>
      <c r="L1716" s="300"/>
      <c r="M1716" s="302"/>
      <c r="N1716" s="291"/>
      <c r="O1716" s="293"/>
      <c r="P1716" s="283"/>
    </row>
    <row r="1717" spans="2:16" x14ac:dyDescent="0.3">
      <c r="B1717" s="280"/>
      <c r="C1717" s="326" t="s">
        <v>2232</v>
      </c>
      <c r="D1717" s="300"/>
      <c r="E1717" s="300" t="s">
        <v>2297</v>
      </c>
      <c r="F1717" s="309"/>
      <c r="G1717" s="309"/>
      <c r="H1717" s="309"/>
      <c r="I1717" s="302"/>
      <c r="J1717" s="302">
        <f>M1637</f>
        <v>20</v>
      </c>
      <c r="K1717" s="300"/>
      <c r="L1717" s="300"/>
      <c r="M1717" s="302"/>
      <c r="N1717" s="291"/>
      <c r="O1717" s="293"/>
      <c r="P1717" s="283"/>
    </row>
    <row r="1718" spans="2:16" x14ac:dyDescent="0.3">
      <c r="B1718" s="280"/>
      <c r="C1718" s="300"/>
      <c r="D1718" s="300"/>
      <c r="E1718" s="300" t="s">
        <v>2322</v>
      </c>
      <c r="F1718" s="309"/>
      <c r="G1718" s="309"/>
      <c r="H1718" s="309"/>
      <c r="I1718" s="302"/>
      <c r="J1718" s="302">
        <f>M1644</f>
        <v>13</v>
      </c>
      <c r="K1718" s="300"/>
      <c r="L1718" s="300"/>
      <c r="M1718" s="302"/>
      <c r="N1718" s="291"/>
      <c r="O1718" s="293"/>
      <c r="P1718" s="283"/>
    </row>
    <row r="1719" spans="2:16" x14ac:dyDescent="0.3">
      <c r="B1719" s="280"/>
      <c r="C1719" s="300"/>
      <c r="D1719" s="300"/>
      <c r="E1719" s="300" t="s">
        <v>2303</v>
      </c>
      <c r="F1719" s="309"/>
      <c r="G1719" s="309"/>
      <c r="H1719" s="309"/>
      <c r="I1719" s="302"/>
      <c r="J1719" s="302">
        <f>M1652</f>
        <v>2</v>
      </c>
      <c r="K1719" s="300"/>
      <c r="L1719" s="300"/>
      <c r="M1719" s="302"/>
      <c r="N1719" s="291"/>
      <c r="O1719" s="293"/>
      <c r="P1719" s="283"/>
    </row>
    <row r="1720" spans="2:16" x14ac:dyDescent="0.3">
      <c r="B1720" s="280"/>
      <c r="C1720" s="300"/>
      <c r="D1720" s="300"/>
      <c r="E1720" s="300" t="s">
        <v>2305</v>
      </c>
      <c r="F1720" s="309"/>
      <c r="G1720" s="309"/>
      <c r="H1720" s="309"/>
      <c r="I1720" s="302"/>
      <c r="J1720" s="302">
        <f>O1656</f>
        <v>8</v>
      </c>
      <c r="K1720" s="300"/>
      <c r="L1720" s="300"/>
      <c r="M1720" s="302"/>
      <c r="N1720" s="291"/>
      <c r="O1720" s="293"/>
      <c r="P1720" s="283"/>
    </row>
    <row r="1721" spans="2:16" x14ac:dyDescent="0.3">
      <c r="B1721" s="280"/>
      <c r="C1721" s="300"/>
      <c r="D1721" s="300"/>
      <c r="E1721" s="300" t="s">
        <v>2307</v>
      </c>
      <c r="F1721" s="309"/>
      <c r="G1721" s="309"/>
      <c r="H1721" s="309"/>
      <c r="I1721" s="302"/>
      <c r="J1721" s="302">
        <f>O1663</f>
        <v>6</v>
      </c>
      <c r="K1721" s="300"/>
      <c r="L1721" s="300"/>
      <c r="M1721" s="302"/>
      <c r="N1721" s="291"/>
      <c r="O1721" s="293"/>
      <c r="P1721" s="283"/>
    </row>
    <row r="1722" spans="2:16" x14ac:dyDescent="0.3">
      <c r="B1722" s="280"/>
      <c r="C1722" s="300"/>
      <c r="D1722" s="300"/>
      <c r="E1722" s="300" t="s">
        <v>2309</v>
      </c>
      <c r="F1722" s="309"/>
      <c r="G1722" s="309"/>
      <c r="H1722" s="309"/>
      <c r="I1722" s="302"/>
      <c r="J1722" s="302">
        <f>O1670</f>
        <v>4</v>
      </c>
      <c r="K1722" s="300"/>
      <c r="L1722" s="300"/>
      <c r="M1722" s="302"/>
      <c r="N1722" s="291"/>
      <c r="O1722" s="293"/>
      <c r="P1722" s="283"/>
    </row>
    <row r="1723" spans="2:16" x14ac:dyDescent="0.3">
      <c r="B1723" s="280"/>
      <c r="C1723" s="300"/>
      <c r="D1723" s="300"/>
      <c r="E1723" s="300" t="s">
        <v>2311</v>
      </c>
      <c r="F1723" s="309"/>
      <c r="G1723" s="309"/>
      <c r="H1723" s="309"/>
      <c r="I1723" s="302"/>
      <c r="J1723" s="302">
        <f>O1677</f>
        <v>4</v>
      </c>
      <c r="K1723" s="300"/>
      <c r="L1723" s="300"/>
      <c r="M1723" s="302"/>
      <c r="N1723" s="291"/>
      <c r="O1723" s="293"/>
      <c r="P1723" s="283"/>
    </row>
    <row r="1724" spans="2:16" x14ac:dyDescent="0.3">
      <c r="B1724" s="280"/>
      <c r="C1724" s="300"/>
      <c r="D1724" s="300"/>
      <c r="E1724" s="300" t="s">
        <v>2313</v>
      </c>
      <c r="F1724" s="309"/>
      <c r="G1724" s="309"/>
      <c r="H1724" s="309"/>
      <c r="I1724" s="302"/>
      <c r="J1724" s="302">
        <f>O1684</f>
        <v>10</v>
      </c>
      <c r="K1724" s="300"/>
      <c r="L1724" s="300"/>
      <c r="M1724" s="302"/>
      <c r="N1724" s="291"/>
      <c r="O1724" s="293"/>
      <c r="P1724" s="283"/>
    </row>
    <row r="1725" spans="2:16" x14ac:dyDescent="0.3">
      <c r="B1725" s="280"/>
      <c r="C1725" s="300"/>
      <c r="D1725" s="300"/>
      <c r="E1725" s="300" t="s">
        <v>2315</v>
      </c>
      <c r="F1725" s="309"/>
      <c r="G1725" s="309"/>
      <c r="H1725" s="309"/>
      <c r="I1725" s="302"/>
      <c r="J1725" s="302">
        <f>M1694</f>
        <v>9</v>
      </c>
      <c r="K1725" s="300"/>
      <c r="L1725" s="300"/>
      <c r="M1725" s="302"/>
      <c r="N1725" s="291"/>
      <c r="O1725" s="293"/>
      <c r="P1725" s="283"/>
    </row>
    <row r="1726" spans="2:16" x14ac:dyDescent="0.3">
      <c r="B1726" s="280"/>
      <c r="C1726" s="300"/>
      <c r="D1726" s="300"/>
      <c r="E1726" s="300" t="s">
        <v>2317</v>
      </c>
      <c r="F1726" s="309"/>
      <c r="G1726" s="309"/>
      <c r="H1726" s="309"/>
      <c r="I1726" s="302"/>
      <c r="J1726" s="302">
        <f>M1701</f>
        <v>8</v>
      </c>
      <c r="K1726" s="300"/>
      <c r="L1726" s="300"/>
      <c r="M1726" s="302"/>
      <c r="N1726" s="291"/>
      <c r="O1726" s="293"/>
      <c r="P1726" s="283"/>
    </row>
    <row r="1727" spans="2:16" x14ac:dyDescent="0.3">
      <c r="B1727" s="280"/>
      <c r="C1727" s="300"/>
      <c r="D1727" s="300"/>
      <c r="E1727" s="300" t="s">
        <v>2319</v>
      </c>
      <c r="F1727" s="309"/>
      <c r="G1727" s="309"/>
      <c r="H1727" s="309"/>
      <c r="I1727" s="302"/>
      <c r="J1727" s="302">
        <f>M1708</f>
        <v>20</v>
      </c>
      <c r="K1727" s="300"/>
      <c r="L1727" s="300"/>
      <c r="M1727" s="302"/>
      <c r="N1727" s="291"/>
      <c r="O1727" s="293"/>
      <c r="P1727" s="283"/>
    </row>
    <row r="1728" spans="2:16" x14ac:dyDescent="0.3">
      <c r="B1728" s="280"/>
      <c r="C1728" s="326"/>
      <c r="D1728" s="300"/>
      <c r="E1728" s="300"/>
      <c r="F1728" s="309"/>
      <c r="G1728" s="309"/>
      <c r="H1728" s="309"/>
      <c r="I1728" s="322" t="s">
        <v>2293</v>
      </c>
      <c r="J1728" s="302">
        <f>SUM(J1715:J1727)</f>
        <v>162</v>
      </c>
      <c r="K1728" s="300"/>
      <c r="L1728" s="300"/>
      <c r="M1728" s="302"/>
      <c r="N1728" s="291"/>
      <c r="O1728" s="293"/>
      <c r="P1728" s="283"/>
    </row>
    <row r="1729" spans="2:16" ht="19.5" thickBot="1" x14ac:dyDescent="0.35">
      <c r="B1729" s="280"/>
      <c r="C1729" s="300"/>
      <c r="D1729" s="300"/>
      <c r="E1729" s="300"/>
      <c r="F1729" s="322"/>
      <c r="G1729" s="302"/>
      <c r="H1729" s="300"/>
      <c r="I1729" s="324"/>
      <c r="J1729" s="318"/>
      <c r="K1729" s="300"/>
      <c r="L1729" s="300"/>
      <c r="M1729" s="302"/>
      <c r="N1729" s="291"/>
      <c r="O1729" s="293"/>
      <c r="P1729" s="283"/>
    </row>
    <row r="1730" spans="2:16" s="187" customFormat="1" ht="19.5" thickBot="1" x14ac:dyDescent="0.25">
      <c r="B1730" s="295" t="s">
        <v>2323</v>
      </c>
      <c r="C1730" s="191" t="s">
        <v>688</v>
      </c>
      <c r="D1730" s="191"/>
      <c r="E1730" s="192"/>
      <c r="F1730" s="192"/>
      <c r="G1730" s="192"/>
      <c r="H1730" s="193"/>
      <c r="I1730" s="192"/>
      <c r="J1730" s="192"/>
      <c r="K1730" s="194"/>
      <c r="L1730" s="194"/>
      <c r="M1730" s="195"/>
      <c r="N1730" s="196"/>
      <c r="O1730" s="196">
        <f>M1733</f>
        <v>31</v>
      </c>
      <c r="P1730" s="296" t="s">
        <v>1783</v>
      </c>
    </row>
    <row r="1731" spans="2:16" s="187" customFormat="1" x14ac:dyDescent="0.2">
      <c r="B1731" s="288"/>
      <c r="C1731" s="289"/>
      <c r="D1731" s="289"/>
      <c r="E1731" s="289"/>
      <c r="F1731" s="289"/>
      <c r="G1731" s="289"/>
      <c r="H1731" s="290"/>
      <c r="I1731" s="289"/>
      <c r="J1731" s="289"/>
      <c r="K1731" s="291"/>
      <c r="L1731" s="291"/>
      <c r="M1731" s="292"/>
      <c r="N1731" s="293"/>
      <c r="O1731" s="293"/>
      <c r="P1731" s="294"/>
    </row>
    <row r="1732" spans="2:16" x14ac:dyDescent="0.3">
      <c r="B1732" s="280"/>
      <c r="C1732" s="297" t="s">
        <v>1716</v>
      </c>
      <c r="D1732" s="297"/>
      <c r="E1732" s="297" t="s">
        <v>2</v>
      </c>
      <c r="F1732" s="309"/>
      <c r="G1732" s="309"/>
      <c r="H1732" s="309"/>
      <c r="I1732" s="297"/>
      <c r="J1732" s="297" t="s">
        <v>2064</v>
      </c>
      <c r="K1732" s="297"/>
      <c r="L1732" s="297"/>
      <c r="M1732" s="298" t="s">
        <v>3</v>
      </c>
      <c r="N1732" s="299" t="s">
        <v>1717</v>
      </c>
      <c r="O1732" s="293"/>
      <c r="P1732" s="283"/>
    </row>
    <row r="1733" spans="2:16" x14ac:dyDescent="0.3">
      <c r="B1733" s="280"/>
      <c r="C1733" s="300" t="s">
        <v>1718</v>
      </c>
      <c r="D1733" s="300"/>
      <c r="E1733" s="300" t="s">
        <v>2324</v>
      </c>
      <c r="F1733" s="309"/>
      <c r="G1733" s="309"/>
      <c r="H1733" s="309"/>
      <c r="I1733" s="302"/>
      <c r="J1733" s="302">
        <v>31</v>
      </c>
      <c r="K1733" s="300"/>
      <c r="L1733" s="300" t="s">
        <v>1720</v>
      </c>
      <c r="M1733" s="302">
        <f>J1735</f>
        <v>31</v>
      </c>
      <c r="N1733" s="291" t="str">
        <f>P1730</f>
        <v>und</v>
      </c>
      <c r="O1733" s="293"/>
      <c r="P1733" s="283"/>
    </row>
    <row r="1734" spans="2:16" x14ac:dyDescent="0.3">
      <c r="B1734" s="280"/>
      <c r="C1734" s="300" t="s">
        <v>2230</v>
      </c>
      <c r="D1734" s="300"/>
      <c r="E1734" s="300"/>
      <c r="F1734" s="309"/>
      <c r="G1734" s="309"/>
      <c r="H1734" s="309"/>
      <c r="I1734" s="302"/>
      <c r="J1734" s="302"/>
      <c r="K1734" s="300"/>
      <c r="L1734" s="300"/>
      <c r="M1734" s="302"/>
      <c r="N1734" s="291"/>
      <c r="O1734" s="293"/>
      <c r="P1734" s="283"/>
    </row>
    <row r="1735" spans="2:16" x14ac:dyDescent="0.3">
      <c r="B1735" s="280"/>
      <c r="C1735" s="326" t="s">
        <v>2232</v>
      </c>
      <c r="D1735" s="300"/>
      <c r="E1735" s="300"/>
      <c r="F1735" s="309"/>
      <c r="G1735" s="309"/>
      <c r="H1735" s="309"/>
      <c r="I1735" s="322" t="s">
        <v>2293</v>
      </c>
      <c r="J1735" s="302">
        <f>SUM(J1733)</f>
        <v>31</v>
      </c>
      <c r="K1735" s="300"/>
      <c r="L1735" s="300"/>
      <c r="M1735" s="302"/>
      <c r="N1735" s="291"/>
      <c r="O1735" s="293"/>
      <c r="P1735" s="283"/>
    </row>
    <row r="1736" spans="2:16" ht="19.5" thickBot="1" x14ac:dyDescent="0.35">
      <c r="B1736" s="280"/>
      <c r="C1736" s="300"/>
      <c r="D1736" s="300"/>
      <c r="E1736" s="300"/>
      <c r="F1736" s="322"/>
      <c r="G1736" s="302"/>
      <c r="H1736" s="300"/>
      <c r="I1736" s="324"/>
      <c r="J1736" s="318"/>
      <c r="K1736" s="300"/>
      <c r="L1736" s="300"/>
      <c r="M1736" s="302"/>
      <c r="N1736" s="291"/>
      <c r="O1736" s="293"/>
      <c r="P1736" s="283"/>
    </row>
    <row r="1737" spans="2:16" s="187" customFormat="1" ht="19.5" thickBot="1" x14ac:dyDescent="0.25">
      <c r="B1737" s="295" t="s">
        <v>2325</v>
      </c>
      <c r="C1737" s="191" t="s">
        <v>691</v>
      </c>
      <c r="D1737" s="191"/>
      <c r="E1737" s="192"/>
      <c r="F1737" s="192"/>
      <c r="G1737" s="192"/>
      <c r="H1737" s="193"/>
      <c r="I1737" s="192"/>
      <c r="J1737" s="192"/>
      <c r="K1737" s="194"/>
      <c r="L1737" s="194"/>
      <c r="M1737" s="195"/>
      <c r="N1737" s="196"/>
      <c r="O1737" s="196">
        <f>M1740</f>
        <v>1</v>
      </c>
      <c r="P1737" s="296" t="s">
        <v>1783</v>
      </c>
    </row>
    <row r="1738" spans="2:16" s="187" customFormat="1" x14ac:dyDescent="0.2">
      <c r="B1738" s="288"/>
      <c r="C1738" s="289"/>
      <c r="D1738" s="289"/>
      <c r="E1738" s="289"/>
      <c r="F1738" s="289"/>
      <c r="G1738" s="289"/>
      <c r="H1738" s="290"/>
      <c r="I1738" s="289"/>
      <c r="J1738" s="289"/>
      <c r="K1738" s="291"/>
      <c r="L1738" s="291"/>
      <c r="M1738" s="292"/>
      <c r="N1738" s="293"/>
      <c r="O1738" s="293"/>
      <c r="P1738" s="294"/>
    </row>
    <row r="1739" spans="2:16" x14ac:dyDescent="0.3">
      <c r="B1739" s="280"/>
      <c r="C1739" s="297" t="s">
        <v>1716</v>
      </c>
      <c r="D1739" s="297"/>
      <c r="E1739" s="297" t="s">
        <v>2</v>
      </c>
      <c r="F1739" s="309"/>
      <c r="G1739" s="309"/>
      <c r="H1739" s="309"/>
      <c r="I1739" s="297"/>
      <c r="J1739" s="297" t="s">
        <v>2064</v>
      </c>
      <c r="K1739" s="297"/>
      <c r="L1739" s="297"/>
      <c r="M1739" s="298" t="s">
        <v>3</v>
      </c>
      <c r="N1739" s="299" t="s">
        <v>1717</v>
      </c>
      <c r="O1739" s="293"/>
      <c r="P1739" s="283"/>
    </row>
    <row r="1740" spans="2:16" x14ac:dyDescent="0.3">
      <c r="B1740" s="280"/>
      <c r="C1740" s="300" t="s">
        <v>1718</v>
      </c>
      <c r="D1740" s="300"/>
      <c r="E1740" s="300" t="s">
        <v>2326</v>
      </c>
      <c r="F1740" s="309"/>
      <c r="G1740" s="309"/>
      <c r="H1740" s="309"/>
      <c r="I1740" s="302"/>
      <c r="J1740" s="302">
        <v>1</v>
      </c>
      <c r="K1740" s="300"/>
      <c r="L1740" s="300" t="s">
        <v>1720</v>
      </c>
      <c r="M1740" s="302">
        <f>J1742</f>
        <v>1</v>
      </c>
      <c r="N1740" s="291" t="str">
        <f>P1737</f>
        <v>und</v>
      </c>
      <c r="O1740" s="293"/>
      <c r="P1740" s="283"/>
    </row>
    <row r="1741" spans="2:16" x14ac:dyDescent="0.3">
      <c r="B1741" s="280"/>
      <c r="C1741" s="300" t="s">
        <v>2230</v>
      </c>
      <c r="D1741" s="300"/>
      <c r="E1741" s="300" t="s">
        <v>2327</v>
      </c>
      <c r="F1741" s="309"/>
      <c r="G1741" s="309"/>
      <c r="H1741" s="309"/>
      <c r="I1741" s="302"/>
      <c r="J1741" s="302"/>
      <c r="K1741" s="300"/>
      <c r="L1741" s="300"/>
      <c r="M1741" s="302"/>
      <c r="N1741" s="291"/>
      <c r="O1741" s="293"/>
      <c r="P1741" s="283"/>
    </row>
    <row r="1742" spans="2:16" x14ac:dyDescent="0.3">
      <c r="B1742" s="280"/>
      <c r="C1742" s="326" t="s">
        <v>2232</v>
      </c>
      <c r="D1742" s="300"/>
      <c r="E1742" s="300"/>
      <c r="F1742" s="309"/>
      <c r="G1742" s="309"/>
      <c r="H1742" s="309"/>
      <c r="I1742" s="322" t="s">
        <v>2293</v>
      </c>
      <c r="J1742" s="302">
        <f>SUM(J1740)</f>
        <v>1</v>
      </c>
      <c r="K1742" s="300"/>
      <c r="L1742" s="300"/>
      <c r="M1742" s="302"/>
      <c r="N1742" s="291"/>
      <c r="O1742" s="293"/>
      <c r="P1742" s="283"/>
    </row>
    <row r="1743" spans="2:16" ht="19.5" thickBot="1" x14ac:dyDescent="0.35">
      <c r="B1743" s="280"/>
      <c r="C1743" s="300"/>
      <c r="D1743" s="300"/>
      <c r="E1743" s="300"/>
      <c r="F1743" s="322"/>
      <c r="G1743" s="302"/>
      <c r="H1743" s="300"/>
      <c r="I1743" s="324"/>
      <c r="J1743" s="318"/>
      <c r="K1743" s="300"/>
      <c r="L1743" s="300"/>
      <c r="M1743" s="302"/>
      <c r="N1743" s="291"/>
      <c r="O1743" s="293"/>
      <c r="P1743" s="283"/>
    </row>
    <row r="1744" spans="2:16" s="187" customFormat="1" ht="19.5" thickBot="1" x14ac:dyDescent="0.25">
      <c r="B1744" s="295" t="s">
        <v>2328</v>
      </c>
      <c r="C1744" s="191" t="s">
        <v>694</v>
      </c>
      <c r="D1744" s="191"/>
      <c r="E1744" s="192"/>
      <c r="F1744" s="192"/>
      <c r="G1744" s="192"/>
      <c r="H1744" s="193"/>
      <c r="I1744" s="192"/>
      <c r="J1744" s="192"/>
      <c r="K1744" s="194"/>
      <c r="L1744" s="194"/>
      <c r="M1744" s="195"/>
      <c r="N1744" s="196"/>
      <c r="O1744" s="196">
        <f>M1747</f>
        <v>1</v>
      </c>
      <c r="P1744" s="296" t="s">
        <v>1783</v>
      </c>
    </row>
    <row r="1745" spans="2:16" s="187" customFormat="1" x14ac:dyDescent="0.2">
      <c r="B1745" s="288"/>
      <c r="C1745" s="289"/>
      <c r="D1745" s="289"/>
      <c r="E1745" s="289"/>
      <c r="F1745" s="289"/>
      <c r="G1745" s="289"/>
      <c r="H1745" s="290"/>
      <c r="I1745" s="289"/>
      <c r="J1745" s="289"/>
      <c r="K1745" s="291"/>
      <c r="L1745" s="291"/>
      <c r="M1745" s="292"/>
      <c r="N1745" s="293"/>
      <c r="O1745" s="293"/>
      <c r="P1745" s="294"/>
    </row>
    <row r="1746" spans="2:16" x14ac:dyDescent="0.3">
      <c r="B1746" s="280"/>
      <c r="C1746" s="297" t="s">
        <v>1716</v>
      </c>
      <c r="D1746" s="297"/>
      <c r="E1746" s="297" t="s">
        <v>2</v>
      </c>
      <c r="F1746" s="309"/>
      <c r="G1746" s="309"/>
      <c r="H1746" s="309"/>
      <c r="I1746" s="297"/>
      <c r="J1746" s="297" t="s">
        <v>2064</v>
      </c>
      <c r="K1746" s="297"/>
      <c r="L1746" s="297"/>
      <c r="M1746" s="298" t="s">
        <v>3</v>
      </c>
      <c r="N1746" s="299" t="s">
        <v>1717</v>
      </c>
      <c r="O1746" s="293"/>
      <c r="P1746" s="283"/>
    </row>
    <row r="1747" spans="2:16" x14ac:dyDescent="0.3">
      <c r="B1747" s="280"/>
      <c r="C1747" s="300" t="s">
        <v>1718</v>
      </c>
      <c r="D1747" s="300"/>
      <c r="E1747" s="300" t="s">
        <v>2326</v>
      </c>
      <c r="F1747" s="309"/>
      <c r="G1747" s="309"/>
      <c r="H1747" s="309"/>
      <c r="I1747" s="302"/>
      <c r="J1747" s="302">
        <v>1</v>
      </c>
      <c r="K1747" s="300"/>
      <c r="L1747" s="300" t="s">
        <v>1720</v>
      </c>
      <c r="M1747" s="302">
        <f>J1749</f>
        <v>1</v>
      </c>
      <c r="N1747" s="291" t="str">
        <f>P1744</f>
        <v>und</v>
      </c>
      <c r="O1747" s="293"/>
      <c r="P1747" s="283"/>
    </row>
    <row r="1748" spans="2:16" x14ac:dyDescent="0.3">
      <c r="B1748" s="280"/>
      <c r="C1748" s="300" t="s">
        <v>2230</v>
      </c>
      <c r="D1748" s="300"/>
      <c r="E1748" s="300" t="s">
        <v>2329</v>
      </c>
      <c r="F1748" s="309"/>
      <c r="G1748" s="309"/>
      <c r="H1748" s="309"/>
      <c r="I1748" s="302"/>
      <c r="J1748" s="302"/>
      <c r="K1748" s="300"/>
      <c r="L1748" s="300"/>
      <c r="M1748" s="302"/>
      <c r="N1748" s="291"/>
      <c r="O1748" s="293"/>
      <c r="P1748" s="283"/>
    </row>
    <row r="1749" spans="2:16" x14ac:dyDescent="0.3">
      <c r="B1749" s="280"/>
      <c r="C1749" s="326" t="s">
        <v>2232</v>
      </c>
      <c r="D1749" s="300"/>
      <c r="E1749" s="300"/>
      <c r="F1749" s="309"/>
      <c r="G1749" s="309"/>
      <c r="H1749" s="309"/>
      <c r="I1749" s="322" t="s">
        <v>2293</v>
      </c>
      <c r="J1749" s="302">
        <f>SUM(J1747)</f>
        <v>1</v>
      </c>
      <c r="K1749" s="300"/>
      <c r="L1749" s="300"/>
      <c r="M1749" s="302"/>
      <c r="N1749" s="291"/>
      <c r="O1749" s="293"/>
      <c r="P1749" s="283"/>
    </row>
    <row r="1750" spans="2:16" ht="19.5" thickBot="1" x14ac:dyDescent="0.35">
      <c r="B1750" s="280"/>
      <c r="C1750" s="300"/>
      <c r="D1750" s="300"/>
      <c r="E1750" s="300"/>
      <c r="F1750" s="322"/>
      <c r="G1750" s="302"/>
      <c r="H1750" s="300"/>
      <c r="I1750" s="324"/>
      <c r="J1750" s="318"/>
      <c r="K1750" s="300"/>
      <c r="L1750" s="300"/>
      <c r="M1750" s="302"/>
      <c r="N1750" s="291"/>
      <c r="O1750" s="293"/>
      <c r="P1750" s="283"/>
    </row>
    <row r="1751" spans="2:16" s="187" customFormat="1" ht="19.5" thickBot="1" x14ac:dyDescent="0.25">
      <c r="B1751" s="295" t="s">
        <v>2328</v>
      </c>
      <c r="C1751" s="191" t="s">
        <v>697</v>
      </c>
      <c r="D1751" s="191"/>
      <c r="E1751" s="192"/>
      <c r="F1751" s="192"/>
      <c r="G1751" s="192"/>
      <c r="H1751" s="193"/>
      <c r="I1751" s="192"/>
      <c r="J1751" s="192"/>
      <c r="K1751" s="194"/>
      <c r="L1751" s="194"/>
      <c r="M1751" s="195"/>
      <c r="N1751" s="196"/>
      <c r="O1751" s="196">
        <f>M1754</f>
        <v>3</v>
      </c>
      <c r="P1751" s="296" t="s">
        <v>1783</v>
      </c>
    </row>
    <row r="1752" spans="2:16" s="187" customFormat="1" x14ac:dyDescent="0.2">
      <c r="B1752" s="288"/>
      <c r="C1752" s="289"/>
      <c r="D1752" s="289"/>
      <c r="E1752" s="289"/>
      <c r="F1752" s="289"/>
      <c r="G1752" s="289"/>
      <c r="H1752" s="290"/>
      <c r="I1752" s="289"/>
      <c r="J1752" s="289"/>
      <c r="K1752" s="291"/>
      <c r="L1752" s="291"/>
      <c r="M1752" s="292"/>
      <c r="N1752" s="293"/>
      <c r="O1752" s="293"/>
      <c r="P1752" s="294"/>
    </row>
    <row r="1753" spans="2:16" x14ac:dyDescent="0.3">
      <c r="B1753" s="280"/>
      <c r="C1753" s="297" t="s">
        <v>1716</v>
      </c>
      <c r="D1753" s="297"/>
      <c r="E1753" s="297" t="s">
        <v>2</v>
      </c>
      <c r="F1753" s="309"/>
      <c r="G1753" s="309"/>
      <c r="H1753" s="309"/>
      <c r="I1753" s="297"/>
      <c r="J1753" s="297" t="s">
        <v>2064</v>
      </c>
      <c r="K1753" s="297"/>
      <c r="L1753" s="297"/>
      <c r="M1753" s="298" t="s">
        <v>3</v>
      </c>
      <c r="N1753" s="299" t="s">
        <v>1717</v>
      </c>
      <c r="O1753" s="293"/>
      <c r="P1753" s="283"/>
    </row>
    <row r="1754" spans="2:16" x14ac:dyDescent="0.3">
      <c r="B1754" s="280"/>
      <c r="C1754" s="300" t="s">
        <v>1718</v>
      </c>
      <c r="D1754" s="300"/>
      <c r="E1754" s="300" t="s">
        <v>2330</v>
      </c>
      <c r="F1754" s="309"/>
      <c r="G1754" s="309"/>
      <c r="H1754" s="309"/>
      <c r="I1754" s="302"/>
      <c r="J1754" s="302">
        <v>3</v>
      </c>
      <c r="K1754" s="300"/>
      <c r="L1754" s="300" t="s">
        <v>1720</v>
      </c>
      <c r="M1754" s="302">
        <f>J1756</f>
        <v>3</v>
      </c>
      <c r="N1754" s="291" t="str">
        <f>P1751</f>
        <v>und</v>
      </c>
      <c r="O1754" s="293"/>
      <c r="P1754" s="283"/>
    </row>
    <row r="1755" spans="2:16" x14ac:dyDescent="0.3">
      <c r="B1755" s="280"/>
      <c r="C1755" s="300" t="s">
        <v>2230</v>
      </c>
      <c r="D1755" s="300"/>
      <c r="E1755" s="300" t="s">
        <v>2331</v>
      </c>
      <c r="F1755" s="309"/>
      <c r="G1755" s="309"/>
      <c r="H1755" s="309"/>
      <c r="I1755" s="302"/>
      <c r="J1755" s="302"/>
      <c r="K1755" s="300"/>
      <c r="L1755" s="300"/>
      <c r="M1755" s="302"/>
      <c r="N1755" s="291"/>
      <c r="O1755" s="293"/>
      <c r="P1755" s="283"/>
    </row>
    <row r="1756" spans="2:16" x14ac:dyDescent="0.3">
      <c r="B1756" s="280"/>
      <c r="C1756" s="326" t="s">
        <v>2232</v>
      </c>
      <c r="D1756" s="300"/>
      <c r="E1756" s="300"/>
      <c r="F1756" s="309"/>
      <c r="G1756" s="309"/>
      <c r="H1756" s="309"/>
      <c r="I1756" s="322" t="s">
        <v>2293</v>
      </c>
      <c r="J1756" s="302">
        <f>SUM(J1754)</f>
        <v>3</v>
      </c>
      <c r="K1756" s="300"/>
      <c r="L1756" s="300"/>
      <c r="M1756" s="302"/>
      <c r="N1756" s="291"/>
      <c r="O1756" s="293"/>
      <c r="P1756" s="283"/>
    </row>
    <row r="1757" spans="2:16" ht="19.5" thickBot="1" x14ac:dyDescent="0.35">
      <c r="B1757" s="280"/>
      <c r="C1757" s="300"/>
      <c r="D1757" s="300"/>
      <c r="E1757" s="300"/>
      <c r="F1757" s="322"/>
      <c r="G1757" s="302"/>
      <c r="H1757" s="300"/>
      <c r="I1757" s="324"/>
      <c r="J1757" s="318"/>
      <c r="K1757" s="300"/>
      <c r="L1757" s="300"/>
      <c r="M1757" s="302"/>
      <c r="N1757" s="291"/>
      <c r="O1757" s="293"/>
      <c r="P1757" s="283"/>
    </row>
    <row r="1758" spans="2:16" s="187" customFormat="1" ht="19.5" thickBot="1" x14ac:dyDescent="0.25">
      <c r="B1758" s="286" t="s">
        <v>2332</v>
      </c>
      <c r="C1758" s="188" t="s">
        <v>700</v>
      </c>
      <c r="D1758" s="188"/>
      <c r="E1758" s="189"/>
      <c r="F1758" s="189"/>
      <c r="G1758" s="189"/>
      <c r="H1758" s="189"/>
      <c r="I1758" s="189"/>
      <c r="J1758" s="189"/>
      <c r="K1758" s="189"/>
      <c r="L1758" s="189"/>
      <c r="M1758" s="190"/>
      <c r="N1758" s="189"/>
      <c r="O1758" s="189"/>
      <c r="P1758" s="287"/>
    </row>
    <row r="1759" spans="2:16" s="187" customFormat="1" ht="19.5" thickBot="1" x14ac:dyDescent="0.25">
      <c r="B1759" s="288"/>
      <c r="C1759" s="289"/>
      <c r="D1759" s="289"/>
      <c r="E1759" s="289"/>
      <c r="F1759" s="289"/>
      <c r="G1759" s="289"/>
      <c r="H1759" s="290"/>
      <c r="I1759" s="289"/>
      <c r="J1759" s="289"/>
      <c r="K1759" s="291"/>
      <c r="L1759" s="291"/>
      <c r="M1759" s="292"/>
      <c r="N1759" s="293"/>
      <c r="O1759" s="293"/>
      <c r="P1759" s="294"/>
    </row>
    <row r="1760" spans="2:16" s="187" customFormat="1" ht="19.5" thickBot="1" x14ac:dyDescent="0.25">
      <c r="B1760" s="295" t="s">
        <v>2333</v>
      </c>
      <c r="C1760" s="191" t="s">
        <v>703</v>
      </c>
      <c r="D1760" s="191"/>
      <c r="E1760" s="192"/>
      <c r="F1760" s="192"/>
      <c r="G1760" s="192"/>
      <c r="H1760" s="193"/>
      <c r="I1760" s="192"/>
      <c r="J1760" s="192"/>
      <c r="K1760" s="194"/>
      <c r="L1760" s="194"/>
      <c r="M1760" s="195"/>
      <c r="N1760" s="196"/>
      <c r="O1760" s="196">
        <f>M1763</f>
        <v>3</v>
      </c>
      <c r="P1760" s="296" t="s">
        <v>1783</v>
      </c>
    </row>
    <row r="1761" spans="2:16" s="187" customFormat="1" x14ac:dyDescent="0.2">
      <c r="B1761" s="288"/>
      <c r="C1761" s="289"/>
      <c r="D1761" s="289"/>
      <c r="E1761" s="289"/>
      <c r="F1761" s="289"/>
      <c r="G1761" s="289"/>
      <c r="H1761" s="290"/>
      <c r="I1761" s="289"/>
      <c r="J1761" s="289"/>
      <c r="K1761" s="291"/>
      <c r="L1761" s="291"/>
      <c r="M1761" s="292"/>
      <c r="N1761" s="293"/>
      <c r="O1761" s="293"/>
      <c r="P1761" s="294"/>
    </row>
    <row r="1762" spans="2:16" x14ac:dyDescent="0.3">
      <c r="B1762" s="280"/>
      <c r="C1762" s="297" t="s">
        <v>1716</v>
      </c>
      <c r="D1762" s="297"/>
      <c r="E1762" s="297" t="s">
        <v>2</v>
      </c>
      <c r="F1762" s="309"/>
      <c r="G1762" s="309"/>
      <c r="H1762" s="309"/>
      <c r="I1762" s="297"/>
      <c r="J1762" s="297" t="s">
        <v>2064</v>
      </c>
      <c r="K1762" s="297"/>
      <c r="L1762" s="297"/>
      <c r="M1762" s="298" t="s">
        <v>3</v>
      </c>
      <c r="N1762" s="299" t="s">
        <v>1717</v>
      </c>
      <c r="O1762" s="293"/>
      <c r="P1762" s="283"/>
    </row>
    <row r="1763" spans="2:16" x14ac:dyDescent="0.3">
      <c r="B1763" s="280"/>
      <c r="C1763" s="300" t="s">
        <v>1718</v>
      </c>
      <c r="D1763" s="300"/>
      <c r="E1763" s="300" t="s">
        <v>2334</v>
      </c>
      <c r="F1763" s="309"/>
      <c r="G1763" s="309"/>
      <c r="H1763" s="309"/>
      <c r="I1763" s="302"/>
      <c r="J1763" s="302">
        <v>3</v>
      </c>
      <c r="K1763" s="300"/>
      <c r="L1763" s="300" t="s">
        <v>1720</v>
      </c>
      <c r="M1763" s="302">
        <f>J1765</f>
        <v>3</v>
      </c>
      <c r="N1763" s="291" t="str">
        <f>P1760</f>
        <v>und</v>
      </c>
      <c r="O1763" s="293"/>
      <c r="P1763" s="283"/>
    </row>
    <row r="1764" spans="2:16" x14ac:dyDescent="0.3">
      <c r="B1764" s="280"/>
      <c r="C1764" s="300" t="s">
        <v>2230</v>
      </c>
      <c r="D1764" s="300"/>
      <c r="E1764" s="300"/>
      <c r="F1764" s="309"/>
      <c r="G1764" s="309"/>
      <c r="H1764" s="309"/>
      <c r="I1764" s="302"/>
      <c r="J1764" s="302"/>
      <c r="K1764" s="300"/>
      <c r="L1764" s="300"/>
      <c r="M1764" s="302"/>
      <c r="N1764" s="291"/>
      <c r="O1764" s="293"/>
      <c r="P1764" s="283"/>
    </row>
    <row r="1765" spans="2:16" x14ac:dyDescent="0.3">
      <c r="B1765" s="280"/>
      <c r="C1765" s="326" t="s">
        <v>2232</v>
      </c>
      <c r="D1765" s="300"/>
      <c r="E1765" s="300"/>
      <c r="F1765" s="309"/>
      <c r="G1765" s="309"/>
      <c r="H1765" s="309"/>
      <c r="I1765" s="322" t="s">
        <v>2293</v>
      </c>
      <c r="J1765" s="302">
        <f>SUM(J1763)</f>
        <v>3</v>
      </c>
      <c r="K1765" s="300"/>
      <c r="L1765" s="300"/>
      <c r="M1765" s="302"/>
      <c r="N1765" s="291"/>
      <c r="O1765" s="293"/>
      <c r="P1765" s="283"/>
    </row>
    <row r="1766" spans="2:16" ht="19.5" thickBot="1" x14ac:dyDescent="0.35">
      <c r="B1766" s="280"/>
      <c r="C1766" s="300"/>
      <c r="D1766" s="300"/>
      <c r="E1766" s="300"/>
      <c r="F1766" s="322"/>
      <c r="G1766" s="302"/>
      <c r="H1766" s="300"/>
      <c r="I1766" s="324"/>
      <c r="J1766" s="318"/>
      <c r="K1766" s="300"/>
      <c r="L1766" s="300"/>
      <c r="M1766" s="302"/>
      <c r="N1766" s="291"/>
      <c r="O1766" s="293"/>
      <c r="P1766" s="283"/>
    </row>
    <row r="1767" spans="2:16" s="187" customFormat="1" ht="19.5" thickBot="1" x14ac:dyDescent="0.25">
      <c r="B1767" s="295" t="s">
        <v>2335</v>
      </c>
      <c r="C1767" s="191" t="s">
        <v>706</v>
      </c>
      <c r="D1767" s="191"/>
      <c r="E1767" s="192"/>
      <c r="F1767" s="192"/>
      <c r="G1767" s="192"/>
      <c r="H1767" s="193"/>
      <c r="I1767" s="192"/>
      <c r="J1767" s="192"/>
      <c r="K1767" s="194"/>
      <c r="L1767" s="194"/>
      <c r="M1767" s="195"/>
      <c r="N1767" s="196"/>
      <c r="O1767" s="196">
        <f>M1770</f>
        <v>4</v>
      </c>
      <c r="P1767" s="296" t="s">
        <v>1783</v>
      </c>
    </row>
    <row r="1768" spans="2:16" s="187" customFormat="1" x14ac:dyDescent="0.2">
      <c r="B1768" s="288"/>
      <c r="C1768" s="289"/>
      <c r="D1768" s="289"/>
      <c r="E1768" s="289"/>
      <c r="F1768" s="289"/>
      <c r="G1768" s="289"/>
      <c r="H1768" s="290"/>
      <c r="I1768" s="289"/>
      <c r="J1768" s="289"/>
      <c r="K1768" s="291"/>
      <c r="L1768" s="291"/>
      <c r="M1768" s="292"/>
      <c r="N1768" s="293"/>
      <c r="O1768" s="293"/>
      <c r="P1768" s="294"/>
    </row>
    <row r="1769" spans="2:16" x14ac:dyDescent="0.3">
      <c r="B1769" s="280"/>
      <c r="C1769" s="297" t="s">
        <v>1716</v>
      </c>
      <c r="D1769" s="297"/>
      <c r="E1769" s="297" t="s">
        <v>2</v>
      </c>
      <c r="F1769" s="309"/>
      <c r="G1769" s="309"/>
      <c r="H1769" s="309"/>
      <c r="I1769" s="297"/>
      <c r="J1769" s="297" t="s">
        <v>2064</v>
      </c>
      <c r="K1769" s="297"/>
      <c r="L1769" s="297"/>
      <c r="M1769" s="298" t="s">
        <v>3</v>
      </c>
      <c r="N1769" s="299" t="s">
        <v>1717</v>
      </c>
      <c r="O1769" s="293"/>
      <c r="P1769" s="283"/>
    </row>
    <row r="1770" spans="2:16" x14ac:dyDescent="0.3">
      <c r="B1770" s="280"/>
      <c r="C1770" s="300" t="s">
        <v>1718</v>
      </c>
      <c r="D1770" s="300"/>
      <c r="E1770" s="300" t="s">
        <v>2336</v>
      </c>
      <c r="F1770" s="309"/>
      <c r="G1770" s="309"/>
      <c r="H1770" s="309"/>
      <c r="I1770" s="302"/>
      <c r="J1770" s="302">
        <v>4</v>
      </c>
      <c r="K1770" s="300"/>
      <c r="L1770" s="300" t="s">
        <v>1720</v>
      </c>
      <c r="M1770" s="302">
        <f>J1772</f>
        <v>4</v>
      </c>
      <c r="N1770" s="291" t="str">
        <f>P1767</f>
        <v>und</v>
      </c>
      <c r="O1770" s="293"/>
      <c r="P1770" s="283"/>
    </row>
    <row r="1771" spans="2:16" x14ac:dyDescent="0.3">
      <c r="B1771" s="280"/>
      <c r="C1771" s="300" t="s">
        <v>2230</v>
      </c>
      <c r="D1771" s="300"/>
      <c r="E1771" s="300"/>
      <c r="F1771" s="309"/>
      <c r="G1771" s="309"/>
      <c r="H1771" s="309"/>
      <c r="I1771" s="302"/>
      <c r="J1771" s="302"/>
      <c r="K1771" s="300"/>
      <c r="L1771" s="300"/>
      <c r="M1771" s="302"/>
      <c r="N1771" s="291"/>
      <c r="O1771" s="293"/>
      <c r="P1771" s="283"/>
    </row>
    <row r="1772" spans="2:16" x14ac:dyDescent="0.3">
      <c r="B1772" s="280"/>
      <c r="C1772" s="326" t="s">
        <v>2232</v>
      </c>
      <c r="D1772" s="300"/>
      <c r="E1772" s="300"/>
      <c r="F1772" s="309"/>
      <c r="G1772" s="309"/>
      <c r="H1772" s="309"/>
      <c r="I1772" s="322" t="s">
        <v>2293</v>
      </c>
      <c r="J1772" s="302">
        <f>SUM(J1770)</f>
        <v>4</v>
      </c>
      <c r="K1772" s="300"/>
      <c r="L1772" s="300"/>
      <c r="M1772" s="302"/>
      <c r="N1772" s="291"/>
      <c r="O1772" s="293"/>
      <c r="P1772" s="283"/>
    </row>
    <row r="1773" spans="2:16" ht="19.5" thickBot="1" x14ac:dyDescent="0.35">
      <c r="B1773" s="280"/>
      <c r="C1773" s="300"/>
      <c r="D1773" s="300"/>
      <c r="E1773" s="300"/>
      <c r="F1773" s="322"/>
      <c r="G1773" s="302"/>
      <c r="H1773" s="300"/>
      <c r="I1773" s="324"/>
      <c r="J1773" s="318"/>
      <c r="K1773" s="300"/>
      <c r="L1773" s="300"/>
      <c r="M1773" s="302"/>
      <c r="N1773" s="291"/>
      <c r="O1773" s="293"/>
      <c r="P1773" s="283"/>
    </row>
    <row r="1774" spans="2:16" s="187" customFormat="1" ht="19.5" thickBot="1" x14ac:dyDescent="0.25">
      <c r="B1774" s="295" t="s">
        <v>2337</v>
      </c>
      <c r="C1774" s="191" t="s">
        <v>709</v>
      </c>
      <c r="D1774" s="191"/>
      <c r="E1774" s="192"/>
      <c r="F1774" s="192"/>
      <c r="G1774" s="192"/>
      <c r="H1774" s="193"/>
      <c r="I1774" s="192"/>
      <c r="J1774" s="192"/>
      <c r="K1774" s="194"/>
      <c r="L1774" s="194"/>
      <c r="M1774" s="195"/>
      <c r="N1774" s="196"/>
      <c r="O1774" s="196">
        <f>M1777</f>
        <v>2</v>
      </c>
      <c r="P1774" s="296" t="s">
        <v>1783</v>
      </c>
    </row>
    <row r="1775" spans="2:16" s="187" customFormat="1" x14ac:dyDescent="0.2">
      <c r="B1775" s="288"/>
      <c r="C1775" s="289"/>
      <c r="D1775" s="289"/>
      <c r="E1775" s="289"/>
      <c r="F1775" s="289"/>
      <c r="G1775" s="289"/>
      <c r="H1775" s="290"/>
      <c r="I1775" s="289"/>
      <c r="J1775" s="289"/>
      <c r="K1775" s="291"/>
      <c r="L1775" s="291"/>
      <c r="M1775" s="292"/>
      <c r="N1775" s="293"/>
      <c r="O1775" s="293"/>
      <c r="P1775" s="294"/>
    </row>
    <row r="1776" spans="2:16" x14ac:dyDescent="0.3">
      <c r="B1776" s="280"/>
      <c r="C1776" s="297" t="s">
        <v>1716</v>
      </c>
      <c r="D1776" s="297"/>
      <c r="E1776" s="297" t="s">
        <v>2</v>
      </c>
      <c r="F1776" s="309"/>
      <c r="G1776" s="309"/>
      <c r="H1776" s="309"/>
      <c r="I1776" s="297"/>
      <c r="J1776" s="297" t="s">
        <v>2064</v>
      </c>
      <c r="K1776" s="297"/>
      <c r="L1776" s="297"/>
      <c r="M1776" s="298" t="s">
        <v>3</v>
      </c>
      <c r="N1776" s="299" t="s">
        <v>1717</v>
      </c>
      <c r="O1776" s="293"/>
      <c r="P1776" s="283"/>
    </row>
    <row r="1777" spans="2:16" x14ac:dyDescent="0.3">
      <c r="B1777" s="280"/>
      <c r="C1777" s="300" t="s">
        <v>1718</v>
      </c>
      <c r="D1777" s="300"/>
      <c r="E1777" s="300" t="s">
        <v>2338</v>
      </c>
      <c r="F1777" s="309"/>
      <c r="G1777" s="309"/>
      <c r="H1777" s="309"/>
      <c r="I1777" s="302"/>
      <c r="J1777" s="302">
        <v>2</v>
      </c>
      <c r="K1777" s="300"/>
      <c r="L1777" s="300" t="s">
        <v>1720</v>
      </c>
      <c r="M1777" s="302">
        <f>J1779</f>
        <v>2</v>
      </c>
      <c r="N1777" s="291" t="str">
        <f>P1774</f>
        <v>und</v>
      </c>
      <c r="O1777" s="293"/>
      <c r="P1777" s="283"/>
    </row>
    <row r="1778" spans="2:16" x14ac:dyDescent="0.3">
      <c r="B1778" s="280"/>
      <c r="C1778" s="300" t="s">
        <v>2230</v>
      </c>
      <c r="D1778" s="300"/>
      <c r="E1778" s="300"/>
      <c r="F1778" s="309"/>
      <c r="G1778" s="309"/>
      <c r="H1778" s="309"/>
      <c r="I1778" s="302"/>
      <c r="J1778" s="302"/>
      <c r="K1778" s="300"/>
      <c r="L1778" s="300"/>
      <c r="M1778" s="302"/>
      <c r="N1778" s="291"/>
      <c r="O1778" s="293"/>
      <c r="P1778" s="283"/>
    </row>
    <row r="1779" spans="2:16" x14ac:dyDescent="0.3">
      <c r="B1779" s="280"/>
      <c r="C1779" s="326" t="s">
        <v>2232</v>
      </c>
      <c r="D1779" s="300"/>
      <c r="E1779" s="300"/>
      <c r="F1779" s="309"/>
      <c r="G1779" s="309"/>
      <c r="H1779" s="309"/>
      <c r="I1779" s="322" t="s">
        <v>2293</v>
      </c>
      <c r="J1779" s="302">
        <f>SUM(J1777)</f>
        <v>2</v>
      </c>
      <c r="K1779" s="300"/>
      <c r="L1779" s="300"/>
      <c r="M1779" s="302"/>
      <c r="N1779" s="291"/>
      <c r="O1779" s="293"/>
      <c r="P1779" s="283"/>
    </row>
    <row r="1780" spans="2:16" ht="19.5" thickBot="1" x14ac:dyDescent="0.35">
      <c r="B1780" s="280"/>
      <c r="C1780" s="300"/>
      <c r="D1780" s="300"/>
      <c r="E1780" s="300"/>
      <c r="F1780" s="322"/>
      <c r="G1780" s="302"/>
      <c r="H1780" s="300"/>
      <c r="I1780" s="324"/>
      <c r="J1780" s="318"/>
      <c r="K1780" s="300"/>
      <c r="L1780" s="300"/>
      <c r="M1780" s="302"/>
      <c r="N1780" s="291"/>
      <c r="O1780" s="293"/>
      <c r="P1780" s="283"/>
    </row>
    <row r="1781" spans="2:16" s="187" customFormat="1" ht="19.5" thickBot="1" x14ac:dyDescent="0.25">
      <c r="B1781" s="295" t="s">
        <v>2339</v>
      </c>
      <c r="C1781" s="191" t="s">
        <v>712</v>
      </c>
      <c r="D1781" s="191"/>
      <c r="E1781" s="192"/>
      <c r="F1781" s="192"/>
      <c r="G1781" s="192"/>
      <c r="H1781" s="193"/>
      <c r="I1781" s="192"/>
      <c r="J1781" s="192"/>
      <c r="K1781" s="194"/>
      <c r="L1781" s="194"/>
      <c r="M1781" s="195"/>
      <c r="N1781" s="196"/>
      <c r="O1781" s="196">
        <f>M1784</f>
        <v>5</v>
      </c>
      <c r="P1781" s="296" t="s">
        <v>1783</v>
      </c>
    </row>
    <row r="1782" spans="2:16" s="187" customFormat="1" x14ac:dyDescent="0.2">
      <c r="B1782" s="288"/>
      <c r="C1782" s="289"/>
      <c r="D1782" s="289"/>
      <c r="E1782" s="289"/>
      <c r="F1782" s="289"/>
      <c r="G1782" s="289"/>
      <c r="H1782" s="290"/>
      <c r="I1782" s="289"/>
      <c r="J1782" s="289"/>
      <c r="K1782" s="291"/>
      <c r="L1782" s="291"/>
      <c r="M1782" s="292"/>
      <c r="N1782" s="293"/>
      <c r="O1782" s="293"/>
      <c r="P1782" s="294"/>
    </row>
    <row r="1783" spans="2:16" x14ac:dyDescent="0.3">
      <c r="B1783" s="280"/>
      <c r="C1783" s="297" t="s">
        <v>1716</v>
      </c>
      <c r="D1783" s="297"/>
      <c r="E1783" s="297" t="s">
        <v>2</v>
      </c>
      <c r="F1783" s="309"/>
      <c r="G1783" s="309"/>
      <c r="H1783" s="309"/>
      <c r="I1783" s="297"/>
      <c r="J1783" s="297" t="s">
        <v>2064</v>
      </c>
      <c r="K1783" s="297"/>
      <c r="L1783" s="297"/>
      <c r="M1783" s="298" t="s">
        <v>3</v>
      </c>
      <c r="N1783" s="299" t="s">
        <v>1717</v>
      </c>
      <c r="O1783" s="293"/>
      <c r="P1783" s="283"/>
    </row>
    <row r="1784" spans="2:16" x14ac:dyDescent="0.3">
      <c r="B1784" s="280"/>
      <c r="C1784" s="300" t="s">
        <v>1718</v>
      </c>
      <c r="D1784" s="300"/>
      <c r="E1784" s="300" t="s">
        <v>2340</v>
      </c>
      <c r="F1784" s="309"/>
      <c r="G1784" s="309"/>
      <c r="H1784" s="309"/>
      <c r="I1784" s="302"/>
      <c r="J1784" s="302">
        <v>5</v>
      </c>
      <c r="K1784" s="300"/>
      <c r="L1784" s="300" t="s">
        <v>1720</v>
      </c>
      <c r="M1784" s="302">
        <f>J1786</f>
        <v>5</v>
      </c>
      <c r="N1784" s="291" t="str">
        <f>P1781</f>
        <v>und</v>
      </c>
      <c r="O1784" s="293"/>
      <c r="P1784" s="283"/>
    </row>
    <row r="1785" spans="2:16" x14ac:dyDescent="0.3">
      <c r="B1785" s="280"/>
      <c r="C1785" s="300" t="s">
        <v>2230</v>
      </c>
      <c r="D1785" s="300"/>
      <c r="E1785" s="300"/>
      <c r="F1785" s="309"/>
      <c r="G1785" s="309"/>
      <c r="H1785" s="309"/>
      <c r="I1785" s="302"/>
      <c r="J1785" s="302"/>
      <c r="K1785" s="300"/>
      <c r="L1785" s="300"/>
      <c r="M1785" s="302"/>
      <c r="N1785" s="291"/>
      <c r="O1785" s="293"/>
      <c r="P1785" s="283"/>
    </row>
    <row r="1786" spans="2:16" x14ac:dyDescent="0.3">
      <c r="B1786" s="280"/>
      <c r="C1786" s="326" t="s">
        <v>2232</v>
      </c>
      <c r="D1786" s="300"/>
      <c r="E1786" s="300"/>
      <c r="F1786" s="309"/>
      <c r="G1786" s="309"/>
      <c r="H1786" s="309"/>
      <c r="I1786" s="322" t="s">
        <v>2293</v>
      </c>
      <c r="J1786" s="302">
        <f>SUM(J1784)</f>
        <v>5</v>
      </c>
      <c r="K1786" s="300"/>
      <c r="L1786" s="300"/>
      <c r="M1786" s="302"/>
      <c r="N1786" s="291"/>
      <c r="O1786" s="293"/>
      <c r="P1786" s="283"/>
    </row>
    <row r="1787" spans="2:16" ht="19.5" thickBot="1" x14ac:dyDescent="0.35">
      <c r="B1787" s="280"/>
      <c r="C1787" s="300"/>
      <c r="D1787" s="300"/>
      <c r="E1787" s="300"/>
      <c r="F1787" s="322"/>
      <c r="G1787" s="302"/>
      <c r="H1787" s="300"/>
      <c r="I1787" s="324"/>
      <c r="J1787" s="318"/>
      <c r="K1787" s="300"/>
      <c r="L1787" s="300"/>
      <c r="M1787" s="302"/>
      <c r="N1787" s="291"/>
      <c r="O1787" s="293"/>
      <c r="P1787" s="283"/>
    </row>
    <row r="1788" spans="2:16" s="187" customFormat="1" ht="19.5" thickBot="1" x14ac:dyDescent="0.25">
      <c r="B1788" s="295" t="s">
        <v>2341</v>
      </c>
      <c r="C1788" s="191" t="s">
        <v>715</v>
      </c>
      <c r="D1788" s="191"/>
      <c r="E1788" s="192"/>
      <c r="F1788" s="192"/>
      <c r="G1788" s="192"/>
      <c r="H1788" s="193"/>
      <c r="I1788" s="192"/>
      <c r="J1788" s="192"/>
      <c r="K1788" s="194"/>
      <c r="L1788" s="194"/>
      <c r="M1788" s="195"/>
      <c r="N1788" s="196"/>
      <c r="O1788" s="196">
        <f>M1791</f>
        <v>4</v>
      </c>
      <c r="P1788" s="296" t="s">
        <v>1783</v>
      </c>
    </row>
    <row r="1789" spans="2:16" s="187" customFormat="1" x14ac:dyDescent="0.2">
      <c r="B1789" s="288"/>
      <c r="C1789" s="289"/>
      <c r="D1789" s="289"/>
      <c r="E1789" s="289"/>
      <c r="F1789" s="289"/>
      <c r="G1789" s="289"/>
      <c r="H1789" s="290"/>
      <c r="I1789" s="289"/>
      <c r="J1789" s="289"/>
      <c r="K1789" s="291"/>
      <c r="L1789" s="291"/>
      <c r="M1789" s="292"/>
      <c r="N1789" s="293"/>
      <c r="O1789" s="293"/>
      <c r="P1789" s="294"/>
    </row>
    <row r="1790" spans="2:16" x14ac:dyDescent="0.3">
      <c r="B1790" s="280"/>
      <c r="C1790" s="297" t="s">
        <v>1716</v>
      </c>
      <c r="D1790" s="297"/>
      <c r="E1790" s="297" t="s">
        <v>2</v>
      </c>
      <c r="F1790" s="309"/>
      <c r="G1790" s="309"/>
      <c r="H1790" s="309"/>
      <c r="I1790" s="297"/>
      <c r="J1790" s="297" t="s">
        <v>2064</v>
      </c>
      <c r="K1790" s="297"/>
      <c r="L1790" s="297"/>
      <c r="M1790" s="298" t="s">
        <v>3</v>
      </c>
      <c r="N1790" s="299" t="s">
        <v>1717</v>
      </c>
      <c r="O1790" s="293"/>
      <c r="P1790" s="283"/>
    </row>
    <row r="1791" spans="2:16" x14ac:dyDescent="0.3">
      <c r="B1791" s="280"/>
      <c r="C1791" s="300" t="s">
        <v>1718</v>
      </c>
      <c r="D1791" s="300"/>
      <c r="E1791" s="300" t="s">
        <v>2342</v>
      </c>
      <c r="F1791" s="309"/>
      <c r="G1791" s="309"/>
      <c r="H1791" s="309"/>
      <c r="I1791" s="302"/>
      <c r="J1791" s="302">
        <v>4</v>
      </c>
      <c r="K1791" s="300"/>
      <c r="L1791" s="300" t="s">
        <v>1720</v>
      </c>
      <c r="M1791" s="302">
        <f>J1793</f>
        <v>4</v>
      </c>
      <c r="N1791" s="291" t="str">
        <f>P1788</f>
        <v>und</v>
      </c>
      <c r="O1791" s="293"/>
      <c r="P1791" s="283"/>
    </row>
    <row r="1792" spans="2:16" x14ac:dyDescent="0.3">
      <c r="B1792" s="280"/>
      <c r="C1792" s="300" t="s">
        <v>2230</v>
      </c>
      <c r="D1792" s="300"/>
      <c r="E1792" s="300"/>
      <c r="F1792" s="309"/>
      <c r="G1792" s="309"/>
      <c r="H1792" s="309"/>
      <c r="I1792" s="302"/>
      <c r="J1792" s="302"/>
      <c r="K1792" s="300"/>
      <c r="L1792" s="300"/>
      <c r="M1792" s="302"/>
      <c r="N1792" s="291"/>
      <c r="O1792" s="293"/>
      <c r="P1792" s="283"/>
    </row>
    <row r="1793" spans="2:16" x14ac:dyDescent="0.3">
      <c r="B1793" s="280"/>
      <c r="C1793" s="326" t="s">
        <v>2232</v>
      </c>
      <c r="D1793" s="300"/>
      <c r="E1793" s="300"/>
      <c r="F1793" s="309"/>
      <c r="G1793" s="309"/>
      <c r="H1793" s="309"/>
      <c r="I1793" s="322" t="s">
        <v>2293</v>
      </c>
      <c r="J1793" s="302">
        <f>SUM(J1791)</f>
        <v>4</v>
      </c>
      <c r="K1793" s="300"/>
      <c r="L1793" s="300"/>
      <c r="M1793" s="302"/>
      <c r="N1793" s="291"/>
      <c r="O1793" s="293"/>
      <c r="P1793" s="283"/>
    </row>
    <row r="1794" spans="2:16" ht="19.5" thickBot="1" x14ac:dyDescent="0.35">
      <c r="B1794" s="280"/>
      <c r="C1794" s="300"/>
      <c r="D1794" s="300"/>
      <c r="E1794" s="300"/>
      <c r="F1794" s="322"/>
      <c r="G1794" s="302"/>
      <c r="H1794" s="300"/>
      <c r="I1794" s="324"/>
      <c r="J1794" s="318"/>
      <c r="K1794" s="300"/>
      <c r="L1794" s="300"/>
      <c r="M1794" s="302"/>
      <c r="N1794" s="291"/>
      <c r="O1794" s="293"/>
      <c r="P1794" s="283"/>
    </row>
    <row r="1795" spans="2:16" s="187" customFormat="1" ht="19.5" thickBot="1" x14ac:dyDescent="0.25">
      <c r="B1795" s="295" t="s">
        <v>2343</v>
      </c>
      <c r="C1795" s="191" t="s">
        <v>718</v>
      </c>
      <c r="D1795" s="191"/>
      <c r="E1795" s="192"/>
      <c r="F1795" s="192"/>
      <c r="G1795" s="192"/>
      <c r="H1795" s="193"/>
      <c r="I1795" s="192"/>
      <c r="J1795" s="192"/>
      <c r="K1795" s="194"/>
      <c r="L1795" s="194"/>
      <c r="M1795" s="195"/>
      <c r="N1795" s="196"/>
      <c r="O1795" s="196">
        <f>M1798</f>
        <v>2</v>
      </c>
      <c r="P1795" s="296" t="s">
        <v>1783</v>
      </c>
    </row>
    <row r="1796" spans="2:16" s="187" customFormat="1" x14ac:dyDescent="0.2">
      <c r="B1796" s="288"/>
      <c r="C1796" s="289"/>
      <c r="D1796" s="289"/>
      <c r="E1796" s="289"/>
      <c r="F1796" s="289"/>
      <c r="G1796" s="289"/>
      <c r="H1796" s="290"/>
      <c r="I1796" s="289"/>
      <c r="J1796" s="289"/>
      <c r="K1796" s="291"/>
      <c r="L1796" s="291"/>
      <c r="M1796" s="292"/>
      <c r="N1796" s="293"/>
      <c r="O1796" s="293"/>
      <c r="P1796" s="294"/>
    </row>
    <row r="1797" spans="2:16" x14ac:dyDescent="0.3">
      <c r="B1797" s="280"/>
      <c r="C1797" s="297" t="s">
        <v>1716</v>
      </c>
      <c r="D1797" s="297"/>
      <c r="E1797" s="297" t="s">
        <v>2</v>
      </c>
      <c r="F1797" s="309"/>
      <c r="G1797" s="309"/>
      <c r="H1797" s="309"/>
      <c r="I1797" s="297"/>
      <c r="J1797" s="297" t="s">
        <v>2064</v>
      </c>
      <c r="K1797" s="297"/>
      <c r="L1797" s="297"/>
      <c r="M1797" s="298" t="s">
        <v>3</v>
      </c>
      <c r="N1797" s="299" t="s">
        <v>1717</v>
      </c>
      <c r="O1797" s="293"/>
      <c r="P1797" s="283"/>
    </row>
    <row r="1798" spans="2:16" x14ac:dyDescent="0.3">
      <c r="B1798" s="280"/>
      <c r="C1798" s="300" t="s">
        <v>1718</v>
      </c>
      <c r="D1798" s="300"/>
      <c r="E1798" s="300" t="s">
        <v>2344</v>
      </c>
      <c r="F1798" s="309"/>
      <c r="G1798" s="309"/>
      <c r="H1798" s="309"/>
      <c r="I1798" s="302"/>
      <c r="J1798" s="302">
        <v>2</v>
      </c>
      <c r="K1798" s="300"/>
      <c r="L1798" s="300" t="s">
        <v>1720</v>
      </c>
      <c r="M1798" s="302">
        <f>J1800</f>
        <v>2</v>
      </c>
      <c r="N1798" s="291" t="str">
        <f>P1795</f>
        <v>und</v>
      </c>
      <c r="O1798" s="293"/>
      <c r="P1798" s="283"/>
    </row>
    <row r="1799" spans="2:16" x14ac:dyDescent="0.3">
      <c r="B1799" s="280"/>
      <c r="C1799" s="300" t="s">
        <v>2230</v>
      </c>
      <c r="D1799" s="300"/>
      <c r="E1799" s="300"/>
      <c r="F1799" s="309"/>
      <c r="G1799" s="309"/>
      <c r="H1799" s="309"/>
      <c r="I1799" s="302"/>
      <c r="J1799" s="302"/>
      <c r="K1799" s="300"/>
      <c r="L1799" s="300"/>
      <c r="M1799" s="302"/>
      <c r="N1799" s="291"/>
      <c r="O1799" s="293"/>
      <c r="P1799" s="283"/>
    </row>
    <row r="1800" spans="2:16" x14ac:dyDescent="0.3">
      <c r="B1800" s="280"/>
      <c r="C1800" s="326" t="s">
        <v>2232</v>
      </c>
      <c r="D1800" s="300"/>
      <c r="E1800" s="300"/>
      <c r="F1800" s="309"/>
      <c r="G1800" s="309"/>
      <c r="H1800" s="309"/>
      <c r="I1800" s="322" t="s">
        <v>2293</v>
      </c>
      <c r="J1800" s="302">
        <f>SUM(J1798)</f>
        <v>2</v>
      </c>
      <c r="K1800" s="300"/>
      <c r="L1800" s="300"/>
      <c r="M1800" s="302"/>
      <c r="N1800" s="291"/>
      <c r="O1800" s="293"/>
      <c r="P1800" s="283"/>
    </row>
    <row r="1801" spans="2:16" ht="19.5" thickBot="1" x14ac:dyDescent="0.35">
      <c r="B1801" s="280"/>
      <c r="C1801" s="300"/>
      <c r="D1801" s="300"/>
      <c r="E1801" s="300"/>
      <c r="F1801" s="322"/>
      <c r="G1801" s="302"/>
      <c r="H1801" s="300"/>
      <c r="I1801" s="324"/>
      <c r="J1801" s="318"/>
      <c r="K1801" s="300"/>
      <c r="L1801" s="300"/>
      <c r="M1801" s="302"/>
      <c r="N1801" s="291"/>
      <c r="O1801" s="293"/>
      <c r="P1801" s="283"/>
    </row>
    <row r="1802" spans="2:16" s="187" customFormat="1" ht="19.5" thickBot="1" x14ac:dyDescent="0.25">
      <c r="B1802" s="295" t="s">
        <v>2345</v>
      </c>
      <c r="C1802" s="191" t="s">
        <v>721</v>
      </c>
      <c r="D1802" s="191"/>
      <c r="E1802" s="192"/>
      <c r="F1802" s="192"/>
      <c r="G1802" s="192"/>
      <c r="H1802" s="193"/>
      <c r="I1802" s="192"/>
      <c r="J1802" s="192"/>
      <c r="K1802" s="194"/>
      <c r="L1802" s="194"/>
      <c r="M1802" s="195"/>
      <c r="N1802" s="196"/>
      <c r="O1802" s="196">
        <f>M1805</f>
        <v>4</v>
      </c>
      <c r="P1802" s="296" t="s">
        <v>1783</v>
      </c>
    </row>
    <row r="1803" spans="2:16" s="187" customFormat="1" x14ac:dyDescent="0.2">
      <c r="B1803" s="288"/>
      <c r="C1803" s="289"/>
      <c r="D1803" s="289"/>
      <c r="E1803" s="289"/>
      <c r="F1803" s="289"/>
      <c r="G1803" s="289"/>
      <c r="H1803" s="290"/>
      <c r="I1803" s="289"/>
      <c r="J1803" s="289"/>
      <c r="K1803" s="291"/>
      <c r="L1803" s="291"/>
      <c r="M1803" s="292"/>
      <c r="N1803" s="293"/>
      <c r="O1803" s="293"/>
      <c r="P1803" s="294"/>
    </row>
    <row r="1804" spans="2:16" x14ac:dyDescent="0.3">
      <c r="B1804" s="280"/>
      <c r="C1804" s="297" t="s">
        <v>1716</v>
      </c>
      <c r="D1804" s="297"/>
      <c r="E1804" s="297" t="s">
        <v>2</v>
      </c>
      <c r="F1804" s="309"/>
      <c r="G1804" s="309"/>
      <c r="H1804" s="309"/>
      <c r="I1804" s="297"/>
      <c r="J1804" s="297" t="s">
        <v>2064</v>
      </c>
      <c r="K1804" s="297"/>
      <c r="L1804" s="297"/>
      <c r="M1804" s="298" t="s">
        <v>3</v>
      </c>
      <c r="N1804" s="299" t="s">
        <v>1717</v>
      </c>
      <c r="O1804" s="293"/>
      <c r="P1804" s="283"/>
    </row>
    <row r="1805" spans="2:16" x14ac:dyDescent="0.3">
      <c r="B1805" s="280"/>
      <c r="C1805" s="300" t="s">
        <v>1718</v>
      </c>
      <c r="D1805" s="300"/>
      <c r="E1805" s="300" t="s">
        <v>2346</v>
      </c>
      <c r="F1805" s="309"/>
      <c r="G1805" s="309"/>
      <c r="H1805" s="309"/>
      <c r="I1805" s="302"/>
      <c r="J1805" s="302">
        <v>4</v>
      </c>
      <c r="K1805" s="300"/>
      <c r="L1805" s="300" t="s">
        <v>1720</v>
      </c>
      <c r="M1805" s="302">
        <f>J1807</f>
        <v>4</v>
      </c>
      <c r="N1805" s="291" t="str">
        <f>P1802</f>
        <v>und</v>
      </c>
      <c r="O1805" s="293"/>
      <c r="P1805" s="283"/>
    </row>
    <row r="1806" spans="2:16" x14ac:dyDescent="0.3">
      <c r="B1806" s="280"/>
      <c r="C1806" s="300" t="s">
        <v>2230</v>
      </c>
      <c r="D1806" s="300"/>
      <c r="E1806" s="300"/>
      <c r="F1806" s="309"/>
      <c r="G1806" s="309"/>
      <c r="H1806" s="309"/>
      <c r="I1806" s="302"/>
      <c r="J1806" s="302"/>
      <c r="K1806" s="300"/>
      <c r="L1806" s="300"/>
      <c r="M1806" s="302"/>
      <c r="N1806" s="291"/>
      <c r="O1806" s="293"/>
      <c r="P1806" s="283"/>
    </row>
    <row r="1807" spans="2:16" x14ac:dyDescent="0.3">
      <c r="B1807" s="280"/>
      <c r="C1807" s="326" t="s">
        <v>2232</v>
      </c>
      <c r="D1807" s="300"/>
      <c r="E1807" s="300"/>
      <c r="F1807" s="309"/>
      <c r="G1807" s="309"/>
      <c r="H1807" s="309"/>
      <c r="I1807" s="322" t="s">
        <v>2293</v>
      </c>
      <c r="J1807" s="302">
        <f>SUM(J1805)</f>
        <v>4</v>
      </c>
      <c r="K1807" s="300"/>
      <c r="L1807" s="300"/>
      <c r="M1807" s="302"/>
      <c r="N1807" s="291"/>
      <c r="O1807" s="293"/>
      <c r="P1807" s="283"/>
    </row>
    <row r="1808" spans="2:16" ht="19.5" thickBot="1" x14ac:dyDescent="0.35">
      <c r="B1808" s="280"/>
      <c r="C1808" s="300"/>
      <c r="D1808" s="300"/>
      <c r="E1808" s="300"/>
      <c r="F1808" s="322"/>
      <c r="G1808" s="302"/>
      <c r="H1808" s="300"/>
      <c r="I1808" s="324"/>
      <c r="J1808" s="318"/>
      <c r="K1808" s="300"/>
      <c r="L1808" s="300"/>
      <c r="M1808" s="302"/>
      <c r="N1808" s="291"/>
      <c r="O1808" s="293"/>
      <c r="P1808" s="283"/>
    </row>
    <row r="1809" spans="2:16" s="187" customFormat="1" ht="19.5" thickBot="1" x14ac:dyDescent="0.25">
      <c r="B1809" s="295" t="s">
        <v>2347</v>
      </c>
      <c r="C1809" s="191" t="s">
        <v>724</v>
      </c>
      <c r="D1809" s="191"/>
      <c r="E1809" s="192"/>
      <c r="F1809" s="192"/>
      <c r="G1809" s="192"/>
      <c r="H1809" s="193"/>
      <c r="I1809" s="192"/>
      <c r="J1809" s="192"/>
      <c r="K1809" s="194"/>
      <c r="L1809" s="194"/>
      <c r="M1809" s="195"/>
      <c r="N1809" s="196"/>
      <c r="O1809" s="196">
        <f>M1812</f>
        <v>4</v>
      </c>
      <c r="P1809" s="296" t="s">
        <v>1783</v>
      </c>
    </row>
    <row r="1810" spans="2:16" s="187" customFormat="1" x14ac:dyDescent="0.2">
      <c r="B1810" s="288"/>
      <c r="C1810" s="289"/>
      <c r="D1810" s="289"/>
      <c r="E1810" s="289"/>
      <c r="F1810" s="289"/>
      <c r="G1810" s="289"/>
      <c r="H1810" s="290"/>
      <c r="I1810" s="289"/>
      <c r="J1810" s="289"/>
      <c r="K1810" s="291"/>
      <c r="L1810" s="291"/>
      <c r="M1810" s="292"/>
      <c r="N1810" s="293"/>
      <c r="O1810" s="293"/>
      <c r="P1810" s="294"/>
    </row>
    <row r="1811" spans="2:16" x14ac:dyDescent="0.3">
      <c r="B1811" s="280"/>
      <c r="C1811" s="297" t="s">
        <v>1716</v>
      </c>
      <c r="D1811" s="297"/>
      <c r="E1811" s="297" t="s">
        <v>2</v>
      </c>
      <c r="F1811" s="309"/>
      <c r="G1811" s="309"/>
      <c r="H1811" s="309"/>
      <c r="I1811" s="297"/>
      <c r="J1811" s="297" t="s">
        <v>2064</v>
      </c>
      <c r="K1811" s="297"/>
      <c r="L1811" s="297"/>
      <c r="M1811" s="298" t="s">
        <v>3</v>
      </c>
      <c r="N1811" s="299" t="s">
        <v>1717</v>
      </c>
      <c r="O1811" s="293"/>
      <c r="P1811" s="283"/>
    </row>
    <row r="1812" spans="2:16" x14ac:dyDescent="0.3">
      <c r="B1812" s="280"/>
      <c r="C1812" s="300" t="s">
        <v>1718</v>
      </c>
      <c r="D1812" s="300"/>
      <c r="E1812" s="300" t="s">
        <v>2348</v>
      </c>
      <c r="F1812" s="309"/>
      <c r="G1812" s="309"/>
      <c r="H1812" s="309"/>
      <c r="I1812" s="302"/>
      <c r="J1812" s="302">
        <v>4</v>
      </c>
      <c r="K1812" s="300"/>
      <c r="L1812" s="300" t="s">
        <v>1720</v>
      </c>
      <c r="M1812" s="302">
        <f>J1814</f>
        <v>4</v>
      </c>
      <c r="N1812" s="291" t="str">
        <f>P1809</f>
        <v>und</v>
      </c>
      <c r="O1812" s="293"/>
      <c r="P1812" s="283"/>
    </row>
    <row r="1813" spans="2:16" x14ac:dyDescent="0.3">
      <c r="B1813" s="280"/>
      <c r="C1813" s="300" t="s">
        <v>2230</v>
      </c>
      <c r="D1813" s="300"/>
      <c r="E1813" s="300"/>
      <c r="F1813" s="309"/>
      <c r="G1813" s="309"/>
      <c r="H1813" s="309"/>
      <c r="I1813" s="302"/>
      <c r="J1813" s="302"/>
      <c r="K1813" s="300"/>
      <c r="L1813" s="300"/>
      <c r="M1813" s="302"/>
      <c r="N1813" s="291"/>
      <c r="O1813" s="293"/>
      <c r="P1813" s="283"/>
    </row>
    <row r="1814" spans="2:16" x14ac:dyDescent="0.3">
      <c r="B1814" s="280"/>
      <c r="C1814" s="326" t="s">
        <v>2232</v>
      </c>
      <c r="D1814" s="300"/>
      <c r="E1814" s="300"/>
      <c r="F1814" s="309"/>
      <c r="G1814" s="309"/>
      <c r="H1814" s="309"/>
      <c r="I1814" s="322" t="s">
        <v>2293</v>
      </c>
      <c r="J1814" s="302">
        <f>SUM(J1812)</f>
        <v>4</v>
      </c>
      <c r="K1814" s="300"/>
      <c r="L1814" s="300"/>
      <c r="M1814" s="302"/>
      <c r="N1814" s="291"/>
      <c r="O1814" s="293"/>
      <c r="P1814" s="283"/>
    </row>
    <row r="1815" spans="2:16" ht="19.5" thickBot="1" x14ac:dyDescent="0.35">
      <c r="B1815" s="280"/>
      <c r="C1815" s="300"/>
      <c r="D1815" s="300"/>
      <c r="E1815" s="300"/>
      <c r="F1815" s="322"/>
      <c r="G1815" s="302"/>
      <c r="H1815" s="300"/>
      <c r="I1815" s="324"/>
      <c r="J1815" s="318"/>
      <c r="K1815" s="300"/>
      <c r="L1815" s="300"/>
      <c r="M1815" s="302"/>
      <c r="N1815" s="291"/>
      <c r="O1815" s="293"/>
      <c r="P1815" s="283"/>
    </row>
    <row r="1816" spans="2:16" s="187" customFormat="1" ht="19.5" thickBot="1" x14ac:dyDescent="0.25">
      <c r="B1816" s="295" t="s">
        <v>2349</v>
      </c>
      <c r="C1816" s="191" t="s">
        <v>727</v>
      </c>
      <c r="D1816" s="191"/>
      <c r="E1816" s="192"/>
      <c r="F1816" s="192"/>
      <c r="G1816" s="192"/>
      <c r="H1816" s="193"/>
      <c r="I1816" s="192"/>
      <c r="J1816" s="192"/>
      <c r="K1816" s="194"/>
      <c r="L1816" s="194"/>
      <c r="M1816" s="195"/>
      <c r="N1816" s="196"/>
      <c r="O1816" s="196">
        <f>M1819</f>
        <v>1</v>
      </c>
      <c r="P1816" s="296" t="s">
        <v>1783</v>
      </c>
    </row>
    <row r="1817" spans="2:16" s="187" customFormat="1" x14ac:dyDescent="0.2">
      <c r="B1817" s="288"/>
      <c r="C1817" s="289"/>
      <c r="D1817" s="289"/>
      <c r="E1817" s="289"/>
      <c r="F1817" s="289"/>
      <c r="G1817" s="289"/>
      <c r="H1817" s="290"/>
      <c r="I1817" s="289"/>
      <c r="J1817" s="289"/>
      <c r="K1817" s="291"/>
      <c r="L1817" s="291"/>
      <c r="M1817" s="292"/>
      <c r="N1817" s="293"/>
      <c r="O1817" s="293"/>
      <c r="P1817" s="294"/>
    </row>
    <row r="1818" spans="2:16" x14ac:dyDescent="0.3">
      <c r="B1818" s="280"/>
      <c r="C1818" s="297" t="s">
        <v>1716</v>
      </c>
      <c r="D1818" s="297"/>
      <c r="E1818" s="297" t="s">
        <v>2</v>
      </c>
      <c r="F1818" s="309"/>
      <c r="G1818" s="309"/>
      <c r="H1818" s="309"/>
      <c r="I1818" s="297"/>
      <c r="J1818" s="297" t="s">
        <v>2064</v>
      </c>
      <c r="K1818" s="297"/>
      <c r="L1818" s="297"/>
      <c r="M1818" s="298" t="s">
        <v>3</v>
      </c>
      <c r="N1818" s="299" t="s">
        <v>1717</v>
      </c>
      <c r="O1818" s="293"/>
      <c r="P1818" s="283"/>
    </row>
    <row r="1819" spans="2:16" x14ac:dyDescent="0.3">
      <c r="B1819" s="280"/>
      <c r="C1819" s="300" t="s">
        <v>1718</v>
      </c>
      <c r="D1819" s="300"/>
      <c r="E1819" s="300" t="s">
        <v>2350</v>
      </c>
      <c r="F1819" s="309"/>
      <c r="G1819" s="309"/>
      <c r="H1819" s="309"/>
      <c r="I1819" s="302"/>
      <c r="J1819" s="302">
        <v>1</v>
      </c>
      <c r="K1819" s="300"/>
      <c r="L1819" s="300" t="s">
        <v>1720</v>
      </c>
      <c r="M1819" s="302">
        <f>J1821</f>
        <v>1</v>
      </c>
      <c r="N1819" s="291" t="str">
        <f>P1816</f>
        <v>und</v>
      </c>
      <c r="O1819" s="293"/>
      <c r="P1819" s="283"/>
    </row>
    <row r="1820" spans="2:16" x14ac:dyDescent="0.3">
      <c r="B1820" s="280"/>
      <c r="C1820" s="300" t="s">
        <v>2230</v>
      </c>
      <c r="D1820" s="300"/>
      <c r="E1820" s="300"/>
      <c r="F1820" s="309"/>
      <c r="G1820" s="309"/>
      <c r="H1820" s="309"/>
      <c r="I1820" s="302"/>
      <c r="J1820" s="302"/>
      <c r="K1820" s="300"/>
      <c r="L1820" s="300"/>
      <c r="M1820" s="302"/>
      <c r="N1820" s="291"/>
      <c r="O1820" s="293"/>
      <c r="P1820" s="283"/>
    </row>
    <row r="1821" spans="2:16" x14ac:dyDescent="0.3">
      <c r="B1821" s="280"/>
      <c r="C1821" s="326" t="s">
        <v>2232</v>
      </c>
      <c r="D1821" s="300"/>
      <c r="E1821" s="300"/>
      <c r="F1821" s="309"/>
      <c r="G1821" s="309"/>
      <c r="H1821" s="309"/>
      <c r="I1821" s="322" t="s">
        <v>2293</v>
      </c>
      <c r="J1821" s="302">
        <f>SUM(J1819)</f>
        <v>1</v>
      </c>
      <c r="K1821" s="300"/>
      <c r="L1821" s="300"/>
      <c r="M1821" s="302"/>
      <c r="N1821" s="291"/>
      <c r="O1821" s="293"/>
      <c r="P1821" s="283"/>
    </row>
    <row r="1822" spans="2:16" ht="19.5" thickBot="1" x14ac:dyDescent="0.35">
      <c r="B1822" s="280"/>
      <c r="C1822" s="300"/>
      <c r="D1822" s="300"/>
      <c r="E1822" s="300"/>
      <c r="F1822" s="322"/>
      <c r="G1822" s="302"/>
      <c r="H1822" s="300"/>
      <c r="I1822" s="324"/>
      <c r="J1822" s="318"/>
      <c r="K1822" s="300"/>
      <c r="L1822" s="300"/>
      <c r="M1822" s="302"/>
      <c r="N1822" s="291"/>
      <c r="O1822" s="293"/>
      <c r="P1822" s="283"/>
    </row>
    <row r="1823" spans="2:16" s="187" customFormat="1" ht="19.5" thickBot="1" x14ac:dyDescent="0.25">
      <c r="B1823" s="295" t="s">
        <v>2351</v>
      </c>
      <c r="C1823" s="191" t="s">
        <v>730</v>
      </c>
      <c r="D1823" s="191"/>
      <c r="E1823" s="192"/>
      <c r="F1823" s="192"/>
      <c r="G1823" s="192"/>
      <c r="H1823" s="193"/>
      <c r="I1823" s="192"/>
      <c r="J1823" s="192"/>
      <c r="K1823" s="194"/>
      <c r="L1823" s="194"/>
      <c r="M1823" s="195"/>
      <c r="N1823" s="196"/>
      <c r="O1823" s="196">
        <f>M1826</f>
        <v>4</v>
      </c>
      <c r="P1823" s="296" t="s">
        <v>1783</v>
      </c>
    </row>
    <row r="1824" spans="2:16" s="187" customFormat="1" x14ac:dyDescent="0.2">
      <c r="B1824" s="288"/>
      <c r="C1824" s="289"/>
      <c r="D1824" s="289"/>
      <c r="E1824" s="289"/>
      <c r="F1824" s="289"/>
      <c r="G1824" s="289"/>
      <c r="H1824" s="290"/>
      <c r="I1824" s="289"/>
      <c r="J1824" s="289"/>
      <c r="K1824" s="291"/>
      <c r="L1824" s="291"/>
      <c r="M1824" s="292"/>
      <c r="N1824" s="293"/>
      <c r="O1824" s="293"/>
      <c r="P1824" s="294"/>
    </row>
    <row r="1825" spans="2:16" x14ac:dyDescent="0.3">
      <c r="B1825" s="280"/>
      <c r="C1825" s="297" t="s">
        <v>1716</v>
      </c>
      <c r="D1825" s="297"/>
      <c r="E1825" s="297" t="s">
        <v>2</v>
      </c>
      <c r="F1825" s="309"/>
      <c r="G1825" s="309"/>
      <c r="H1825" s="309"/>
      <c r="I1825" s="297"/>
      <c r="J1825" s="297" t="s">
        <v>2064</v>
      </c>
      <c r="K1825" s="297"/>
      <c r="L1825" s="297"/>
      <c r="M1825" s="298" t="s">
        <v>3</v>
      </c>
      <c r="N1825" s="299" t="s">
        <v>1717</v>
      </c>
      <c r="O1825" s="293"/>
      <c r="P1825" s="283"/>
    </row>
    <row r="1826" spans="2:16" x14ac:dyDescent="0.3">
      <c r="B1826" s="280"/>
      <c r="C1826" s="300" t="s">
        <v>1718</v>
      </c>
      <c r="D1826" s="300"/>
      <c r="E1826" s="300" t="s">
        <v>2352</v>
      </c>
      <c r="F1826" s="309"/>
      <c r="G1826" s="309"/>
      <c r="H1826" s="309"/>
      <c r="I1826" s="302"/>
      <c r="J1826" s="302">
        <v>4</v>
      </c>
      <c r="K1826" s="300"/>
      <c r="L1826" s="300" t="s">
        <v>1720</v>
      </c>
      <c r="M1826" s="302">
        <f>J1828</f>
        <v>4</v>
      </c>
      <c r="N1826" s="291" t="str">
        <f>P1823</f>
        <v>und</v>
      </c>
      <c r="O1826" s="293"/>
      <c r="P1826" s="283"/>
    </row>
    <row r="1827" spans="2:16" x14ac:dyDescent="0.3">
      <c r="B1827" s="280"/>
      <c r="C1827" s="300" t="s">
        <v>2230</v>
      </c>
      <c r="D1827" s="300"/>
      <c r="E1827" s="300"/>
      <c r="F1827" s="309"/>
      <c r="G1827" s="309"/>
      <c r="H1827" s="309"/>
      <c r="I1827" s="302"/>
      <c r="J1827" s="302"/>
      <c r="K1827" s="300"/>
      <c r="L1827" s="300"/>
      <c r="M1827" s="302"/>
      <c r="N1827" s="291"/>
      <c r="O1827" s="293"/>
      <c r="P1827" s="283"/>
    </row>
    <row r="1828" spans="2:16" x14ac:dyDescent="0.3">
      <c r="B1828" s="280"/>
      <c r="C1828" s="326" t="s">
        <v>2232</v>
      </c>
      <c r="D1828" s="300"/>
      <c r="E1828" s="300"/>
      <c r="F1828" s="309"/>
      <c r="G1828" s="309"/>
      <c r="H1828" s="309"/>
      <c r="I1828" s="322" t="s">
        <v>2293</v>
      </c>
      <c r="J1828" s="302">
        <f>SUM(J1826)</f>
        <v>4</v>
      </c>
      <c r="K1828" s="300"/>
      <c r="L1828" s="300"/>
      <c r="M1828" s="302"/>
      <c r="N1828" s="291"/>
      <c r="O1828" s="293"/>
      <c r="P1828" s="283"/>
    </row>
    <row r="1829" spans="2:16" ht="19.5" thickBot="1" x14ac:dyDescent="0.35">
      <c r="B1829" s="280"/>
      <c r="C1829" s="300"/>
      <c r="D1829" s="300"/>
      <c r="E1829" s="300"/>
      <c r="F1829" s="322"/>
      <c r="G1829" s="302"/>
      <c r="H1829" s="300"/>
      <c r="I1829" s="324"/>
      <c r="J1829" s="318"/>
      <c r="K1829" s="300"/>
      <c r="L1829" s="300"/>
      <c r="M1829" s="302"/>
      <c r="N1829" s="291"/>
      <c r="O1829" s="293"/>
      <c r="P1829" s="283"/>
    </row>
    <row r="1830" spans="2:16" s="187" customFormat="1" ht="19.5" thickBot="1" x14ac:dyDescent="0.25">
      <c r="B1830" s="295" t="s">
        <v>2353</v>
      </c>
      <c r="C1830" s="191" t="s">
        <v>733</v>
      </c>
      <c r="D1830" s="191"/>
      <c r="E1830" s="192"/>
      <c r="F1830" s="192"/>
      <c r="G1830" s="192"/>
      <c r="H1830" s="193"/>
      <c r="I1830" s="192"/>
      <c r="J1830" s="192"/>
      <c r="K1830" s="194"/>
      <c r="L1830" s="194"/>
      <c r="M1830" s="195"/>
      <c r="N1830" s="196"/>
      <c r="O1830" s="196">
        <f>M1833</f>
        <v>2</v>
      </c>
      <c r="P1830" s="296" t="s">
        <v>1783</v>
      </c>
    </row>
    <row r="1831" spans="2:16" s="187" customFormat="1" x14ac:dyDescent="0.2">
      <c r="B1831" s="288"/>
      <c r="C1831" s="289"/>
      <c r="D1831" s="289"/>
      <c r="E1831" s="289"/>
      <c r="F1831" s="289"/>
      <c r="G1831" s="289"/>
      <c r="H1831" s="290"/>
      <c r="I1831" s="289"/>
      <c r="J1831" s="289"/>
      <c r="K1831" s="291"/>
      <c r="L1831" s="291"/>
      <c r="M1831" s="292"/>
      <c r="N1831" s="293"/>
      <c r="O1831" s="293"/>
      <c r="P1831" s="294"/>
    </row>
    <row r="1832" spans="2:16" x14ac:dyDescent="0.3">
      <c r="B1832" s="280"/>
      <c r="C1832" s="297" t="s">
        <v>1716</v>
      </c>
      <c r="D1832" s="297"/>
      <c r="E1832" s="297" t="s">
        <v>2</v>
      </c>
      <c r="F1832" s="309"/>
      <c r="G1832" s="309"/>
      <c r="H1832" s="309"/>
      <c r="I1832" s="297"/>
      <c r="J1832" s="297" t="s">
        <v>2064</v>
      </c>
      <c r="K1832" s="297"/>
      <c r="L1832" s="297"/>
      <c r="M1832" s="298" t="s">
        <v>3</v>
      </c>
      <c r="N1832" s="299" t="s">
        <v>1717</v>
      </c>
      <c r="O1832" s="293"/>
      <c r="P1832" s="283"/>
    </row>
    <row r="1833" spans="2:16" x14ac:dyDescent="0.3">
      <c r="B1833" s="280"/>
      <c r="C1833" s="300" t="s">
        <v>1718</v>
      </c>
      <c r="D1833" s="300"/>
      <c r="E1833" s="300" t="s">
        <v>2354</v>
      </c>
      <c r="F1833" s="309"/>
      <c r="G1833" s="309"/>
      <c r="H1833" s="309"/>
      <c r="I1833" s="302"/>
      <c r="J1833" s="302">
        <v>2</v>
      </c>
      <c r="K1833" s="300"/>
      <c r="L1833" s="300" t="s">
        <v>1720</v>
      </c>
      <c r="M1833" s="302">
        <f>J1835</f>
        <v>2</v>
      </c>
      <c r="N1833" s="291" t="str">
        <f>P1830</f>
        <v>und</v>
      </c>
      <c r="O1833" s="293"/>
      <c r="P1833" s="283"/>
    </row>
    <row r="1834" spans="2:16" x14ac:dyDescent="0.3">
      <c r="B1834" s="280"/>
      <c r="C1834" s="300" t="s">
        <v>2230</v>
      </c>
      <c r="D1834" s="300"/>
      <c r="E1834" s="300"/>
      <c r="F1834" s="309"/>
      <c r="G1834" s="309"/>
      <c r="H1834" s="309"/>
      <c r="I1834" s="302"/>
      <c r="J1834" s="302"/>
      <c r="K1834" s="300"/>
      <c r="L1834" s="300"/>
      <c r="M1834" s="302"/>
      <c r="N1834" s="291"/>
      <c r="O1834" s="293"/>
      <c r="P1834" s="283"/>
    </row>
    <row r="1835" spans="2:16" x14ac:dyDescent="0.3">
      <c r="B1835" s="280"/>
      <c r="C1835" s="326" t="s">
        <v>2232</v>
      </c>
      <c r="D1835" s="300"/>
      <c r="E1835" s="300"/>
      <c r="F1835" s="309"/>
      <c r="G1835" s="309"/>
      <c r="H1835" s="309"/>
      <c r="I1835" s="322" t="s">
        <v>2293</v>
      </c>
      <c r="J1835" s="302">
        <f>SUM(J1833)</f>
        <v>2</v>
      </c>
      <c r="K1835" s="300"/>
      <c r="L1835" s="300"/>
      <c r="M1835" s="302"/>
      <c r="N1835" s="291"/>
      <c r="O1835" s="293"/>
      <c r="P1835" s="283"/>
    </row>
    <row r="1836" spans="2:16" ht="19.5" thickBot="1" x14ac:dyDescent="0.35">
      <c r="B1836" s="280"/>
      <c r="C1836" s="300"/>
      <c r="D1836" s="300"/>
      <c r="E1836" s="300"/>
      <c r="F1836" s="322"/>
      <c r="G1836" s="302"/>
      <c r="H1836" s="300"/>
      <c r="I1836" s="324"/>
      <c r="J1836" s="318"/>
      <c r="K1836" s="300"/>
      <c r="L1836" s="300"/>
      <c r="M1836" s="302"/>
      <c r="N1836" s="291"/>
      <c r="O1836" s="293"/>
      <c r="P1836" s="283"/>
    </row>
    <row r="1837" spans="2:16" s="187" customFormat="1" ht="19.5" thickBot="1" x14ac:dyDescent="0.25">
      <c r="B1837" s="295" t="s">
        <v>2355</v>
      </c>
      <c r="C1837" s="191" t="s">
        <v>736</v>
      </c>
      <c r="D1837" s="191"/>
      <c r="E1837" s="192"/>
      <c r="F1837" s="192"/>
      <c r="G1837" s="192"/>
      <c r="H1837" s="193"/>
      <c r="I1837" s="192"/>
      <c r="J1837" s="192"/>
      <c r="K1837" s="194"/>
      <c r="L1837" s="194"/>
      <c r="M1837" s="195"/>
      <c r="N1837" s="196"/>
      <c r="O1837" s="196">
        <f>M1840</f>
        <v>3</v>
      </c>
      <c r="P1837" s="296" t="s">
        <v>1783</v>
      </c>
    </row>
    <row r="1838" spans="2:16" s="187" customFormat="1" x14ac:dyDescent="0.2">
      <c r="B1838" s="288"/>
      <c r="C1838" s="289"/>
      <c r="D1838" s="289"/>
      <c r="E1838" s="289"/>
      <c r="F1838" s="289"/>
      <c r="G1838" s="289"/>
      <c r="H1838" s="290"/>
      <c r="I1838" s="289"/>
      <c r="J1838" s="289"/>
      <c r="K1838" s="291"/>
      <c r="L1838" s="291"/>
      <c r="M1838" s="292"/>
      <c r="N1838" s="293"/>
      <c r="O1838" s="293"/>
      <c r="P1838" s="294"/>
    </row>
    <row r="1839" spans="2:16" x14ac:dyDescent="0.3">
      <c r="B1839" s="280"/>
      <c r="C1839" s="297" t="s">
        <v>1716</v>
      </c>
      <c r="D1839" s="297"/>
      <c r="E1839" s="297" t="s">
        <v>2</v>
      </c>
      <c r="F1839" s="309"/>
      <c r="G1839" s="309"/>
      <c r="H1839" s="309"/>
      <c r="I1839" s="297"/>
      <c r="J1839" s="297" t="s">
        <v>2064</v>
      </c>
      <c r="K1839" s="297"/>
      <c r="L1839" s="297"/>
      <c r="M1839" s="298" t="s">
        <v>3</v>
      </c>
      <c r="N1839" s="299" t="s">
        <v>1717</v>
      </c>
      <c r="O1839" s="293"/>
      <c r="P1839" s="283"/>
    </row>
    <row r="1840" spans="2:16" x14ac:dyDescent="0.3">
      <c r="B1840" s="280"/>
      <c r="C1840" s="300" t="s">
        <v>1718</v>
      </c>
      <c r="D1840" s="300"/>
      <c r="E1840" s="300" t="s">
        <v>2356</v>
      </c>
      <c r="F1840" s="309"/>
      <c r="G1840" s="309"/>
      <c r="H1840" s="309"/>
      <c r="I1840" s="302"/>
      <c r="J1840" s="302">
        <v>3</v>
      </c>
      <c r="K1840" s="300"/>
      <c r="L1840" s="300" t="s">
        <v>1720</v>
      </c>
      <c r="M1840" s="302">
        <f>J1842</f>
        <v>3</v>
      </c>
      <c r="N1840" s="291" t="str">
        <f>P1837</f>
        <v>und</v>
      </c>
      <c r="O1840" s="293"/>
      <c r="P1840" s="283"/>
    </row>
    <row r="1841" spans="2:16" x14ac:dyDescent="0.3">
      <c r="B1841" s="280"/>
      <c r="C1841" s="300" t="s">
        <v>2230</v>
      </c>
      <c r="D1841" s="300"/>
      <c r="E1841" s="300"/>
      <c r="F1841" s="309"/>
      <c r="G1841" s="309"/>
      <c r="H1841" s="309"/>
      <c r="I1841" s="302"/>
      <c r="J1841" s="302"/>
      <c r="K1841" s="300"/>
      <c r="L1841" s="300"/>
      <c r="M1841" s="302"/>
      <c r="N1841" s="291"/>
      <c r="O1841" s="293"/>
      <c r="P1841" s="283"/>
    </row>
    <row r="1842" spans="2:16" x14ac:dyDescent="0.3">
      <c r="B1842" s="280"/>
      <c r="C1842" s="326" t="s">
        <v>2232</v>
      </c>
      <c r="D1842" s="300"/>
      <c r="E1842" s="300"/>
      <c r="F1842" s="309"/>
      <c r="G1842" s="309"/>
      <c r="H1842" s="309"/>
      <c r="I1842" s="322" t="s">
        <v>2293</v>
      </c>
      <c r="J1842" s="302">
        <f>SUM(J1840)</f>
        <v>3</v>
      </c>
      <c r="K1842" s="300"/>
      <c r="L1842" s="300"/>
      <c r="M1842" s="302"/>
      <c r="N1842" s="291"/>
      <c r="O1842" s="293"/>
      <c r="P1842" s="283"/>
    </row>
    <row r="1843" spans="2:16" ht="19.5" thickBot="1" x14ac:dyDescent="0.35">
      <c r="B1843" s="280"/>
      <c r="C1843" s="300"/>
      <c r="D1843" s="300"/>
      <c r="E1843" s="300"/>
      <c r="F1843" s="322"/>
      <c r="G1843" s="302"/>
      <c r="H1843" s="300"/>
      <c r="I1843" s="324"/>
      <c r="J1843" s="318"/>
      <c r="K1843" s="300"/>
      <c r="L1843" s="300"/>
      <c r="M1843" s="302"/>
      <c r="N1843" s="291"/>
      <c r="O1843" s="293"/>
      <c r="P1843" s="283"/>
    </row>
    <row r="1844" spans="2:16" s="187" customFormat="1" ht="19.5" thickBot="1" x14ac:dyDescent="0.25">
      <c r="B1844" s="286" t="s">
        <v>2357</v>
      </c>
      <c r="C1844" s="188" t="s">
        <v>738</v>
      </c>
      <c r="D1844" s="188"/>
      <c r="E1844" s="189"/>
      <c r="F1844" s="189"/>
      <c r="G1844" s="189"/>
      <c r="H1844" s="189"/>
      <c r="I1844" s="189"/>
      <c r="J1844" s="189"/>
      <c r="K1844" s="189"/>
      <c r="L1844" s="189"/>
      <c r="M1844" s="190"/>
      <c r="N1844" s="189"/>
      <c r="O1844" s="189"/>
      <c r="P1844" s="287"/>
    </row>
    <row r="1845" spans="2:16" s="187" customFormat="1" ht="19.5" thickBot="1" x14ac:dyDescent="0.25">
      <c r="B1845" s="288"/>
      <c r="C1845" s="289"/>
      <c r="D1845" s="289"/>
      <c r="E1845" s="289"/>
      <c r="F1845" s="289"/>
      <c r="G1845" s="289"/>
      <c r="H1845" s="290"/>
      <c r="I1845" s="289"/>
      <c r="J1845" s="289"/>
      <c r="K1845" s="291"/>
      <c r="L1845" s="291"/>
      <c r="M1845" s="292"/>
      <c r="N1845" s="293"/>
      <c r="O1845" s="293"/>
      <c r="P1845" s="294"/>
    </row>
    <row r="1846" spans="2:16" s="187" customFormat="1" ht="19.5" thickBot="1" x14ac:dyDescent="0.25">
      <c r="B1846" s="295" t="s">
        <v>2358</v>
      </c>
      <c r="C1846" s="191" t="s">
        <v>741</v>
      </c>
      <c r="D1846" s="191"/>
      <c r="E1846" s="192"/>
      <c r="F1846" s="192"/>
      <c r="G1846" s="192"/>
      <c r="H1846" s="193"/>
      <c r="I1846" s="192"/>
      <c r="J1846" s="192"/>
      <c r="K1846" s="194"/>
      <c r="L1846" s="194"/>
      <c r="M1846" s="195"/>
      <c r="N1846" s="196"/>
      <c r="O1846" s="196">
        <f>M1849</f>
        <v>1</v>
      </c>
      <c r="P1846" s="296" t="s">
        <v>1783</v>
      </c>
    </row>
    <row r="1847" spans="2:16" s="187" customFormat="1" x14ac:dyDescent="0.2">
      <c r="B1847" s="288"/>
      <c r="C1847" s="289"/>
      <c r="D1847" s="289"/>
      <c r="E1847" s="289"/>
      <c r="F1847" s="289"/>
      <c r="G1847" s="289"/>
      <c r="H1847" s="290"/>
      <c r="I1847" s="289"/>
      <c r="J1847" s="289"/>
      <c r="K1847" s="291"/>
      <c r="L1847" s="291"/>
      <c r="M1847" s="292"/>
      <c r="N1847" s="293"/>
      <c r="O1847" s="293"/>
      <c r="P1847" s="294"/>
    </row>
    <row r="1848" spans="2:16" x14ac:dyDescent="0.3">
      <c r="B1848" s="280"/>
      <c r="C1848" s="297" t="s">
        <v>1716</v>
      </c>
      <c r="D1848" s="297"/>
      <c r="E1848" s="297" t="s">
        <v>2</v>
      </c>
      <c r="F1848" s="312"/>
      <c r="G1848" s="309"/>
      <c r="H1848" s="309"/>
      <c r="I1848" s="297"/>
      <c r="J1848" s="297" t="s">
        <v>2064</v>
      </c>
      <c r="K1848" s="297"/>
      <c r="L1848" s="297"/>
      <c r="M1848" s="298" t="s">
        <v>3</v>
      </c>
      <c r="N1848" s="299" t="s">
        <v>1717</v>
      </c>
      <c r="O1848" s="293"/>
      <c r="P1848" s="283"/>
    </row>
    <row r="1849" spans="2:16" x14ac:dyDescent="0.3">
      <c r="B1849" s="280"/>
      <c r="C1849" s="300" t="s">
        <v>1718</v>
      </c>
      <c r="D1849" s="300"/>
      <c r="E1849" s="300" t="s">
        <v>2359</v>
      </c>
      <c r="F1849" s="309"/>
      <c r="G1849" s="309"/>
      <c r="H1849" s="309"/>
      <c r="I1849" s="302"/>
      <c r="J1849" s="302">
        <v>1</v>
      </c>
      <c r="K1849" s="300"/>
      <c r="L1849" s="300" t="s">
        <v>1720</v>
      </c>
      <c r="M1849" s="302">
        <f>J1851</f>
        <v>1</v>
      </c>
      <c r="N1849" s="291" t="str">
        <f>P1846</f>
        <v>und</v>
      </c>
      <c r="O1849" s="293"/>
      <c r="P1849" s="283"/>
    </row>
    <row r="1850" spans="2:16" x14ac:dyDescent="0.3">
      <c r="B1850" s="280"/>
      <c r="C1850" s="300" t="s">
        <v>2230</v>
      </c>
      <c r="D1850" s="300"/>
      <c r="E1850" s="300"/>
      <c r="F1850" s="309"/>
      <c r="G1850" s="309"/>
      <c r="H1850" s="309"/>
      <c r="I1850" s="302"/>
      <c r="J1850" s="302"/>
      <c r="K1850" s="300"/>
      <c r="L1850" s="300"/>
      <c r="M1850" s="302"/>
      <c r="N1850" s="291"/>
      <c r="O1850" s="293"/>
      <c r="P1850" s="283"/>
    </row>
    <row r="1851" spans="2:16" x14ac:dyDescent="0.3">
      <c r="B1851" s="280"/>
      <c r="C1851" s="326" t="s">
        <v>2232</v>
      </c>
      <c r="D1851" s="300"/>
      <c r="E1851" s="300"/>
      <c r="F1851" s="309"/>
      <c r="G1851" s="309"/>
      <c r="H1851" s="309"/>
      <c r="I1851" s="322" t="s">
        <v>2293</v>
      </c>
      <c r="J1851" s="302">
        <f>SUM(J1849)</f>
        <v>1</v>
      </c>
      <c r="K1851" s="300"/>
      <c r="L1851" s="300"/>
      <c r="M1851" s="302"/>
      <c r="N1851" s="291"/>
      <c r="O1851" s="293"/>
      <c r="P1851" s="283"/>
    </row>
    <row r="1852" spans="2:16" ht="19.5" thickBot="1" x14ac:dyDescent="0.35">
      <c r="B1852" s="280"/>
      <c r="C1852" s="300"/>
      <c r="D1852" s="300"/>
      <c r="E1852" s="300"/>
      <c r="F1852" s="322"/>
      <c r="G1852" s="302"/>
      <c r="H1852" s="300"/>
      <c r="I1852" s="324"/>
      <c r="J1852" s="318"/>
      <c r="K1852" s="300"/>
      <c r="L1852" s="300"/>
      <c r="M1852" s="302"/>
      <c r="N1852" s="291"/>
      <c r="O1852" s="293"/>
      <c r="P1852" s="283"/>
    </row>
    <row r="1853" spans="2:16" s="187" customFormat="1" ht="19.5" thickBot="1" x14ac:dyDescent="0.25">
      <c r="B1853" s="295" t="s">
        <v>2360</v>
      </c>
      <c r="C1853" s="191" t="s">
        <v>2361</v>
      </c>
      <c r="D1853" s="191"/>
      <c r="E1853" s="192"/>
      <c r="F1853" s="192"/>
      <c r="G1853" s="192"/>
      <c r="H1853" s="193"/>
      <c r="I1853" s="192"/>
      <c r="J1853" s="192"/>
      <c r="K1853" s="194"/>
      <c r="L1853" s="194"/>
      <c r="M1853" s="195"/>
      <c r="N1853" s="196"/>
      <c r="O1853" s="196">
        <f>M1856</f>
        <v>1</v>
      </c>
      <c r="P1853" s="296" t="s">
        <v>1783</v>
      </c>
    </row>
    <row r="1854" spans="2:16" s="187" customFormat="1" x14ac:dyDescent="0.2">
      <c r="B1854" s="288"/>
      <c r="C1854" s="289"/>
      <c r="D1854" s="289"/>
      <c r="E1854" s="289"/>
      <c r="F1854" s="289"/>
      <c r="G1854" s="289"/>
      <c r="H1854" s="290"/>
      <c r="I1854" s="289"/>
      <c r="J1854" s="289"/>
      <c r="K1854" s="291"/>
      <c r="L1854" s="291"/>
      <c r="M1854" s="292"/>
      <c r="N1854" s="293"/>
      <c r="O1854" s="293"/>
      <c r="P1854" s="294"/>
    </row>
    <row r="1855" spans="2:16" x14ac:dyDescent="0.3">
      <c r="B1855" s="280"/>
      <c r="C1855" s="297" t="s">
        <v>1716</v>
      </c>
      <c r="D1855" s="297"/>
      <c r="E1855" s="297" t="s">
        <v>2</v>
      </c>
      <c r="F1855" s="309"/>
      <c r="G1855" s="309"/>
      <c r="H1855" s="309"/>
      <c r="I1855" s="297"/>
      <c r="J1855" s="297" t="s">
        <v>2064</v>
      </c>
      <c r="K1855" s="297"/>
      <c r="L1855" s="297"/>
      <c r="M1855" s="298" t="s">
        <v>3</v>
      </c>
      <c r="N1855" s="299" t="s">
        <v>1717</v>
      </c>
      <c r="O1855" s="293"/>
      <c r="P1855" s="283"/>
    </row>
    <row r="1856" spans="2:16" x14ac:dyDescent="0.3">
      <c r="B1856" s="280"/>
      <c r="C1856" s="300" t="s">
        <v>1718</v>
      </c>
      <c r="D1856" s="300"/>
      <c r="E1856" s="300" t="s">
        <v>2362</v>
      </c>
      <c r="F1856" s="309"/>
      <c r="G1856" s="309"/>
      <c r="H1856" s="309"/>
      <c r="I1856" s="302"/>
      <c r="J1856" s="302">
        <v>1</v>
      </c>
      <c r="K1856" s="300"/>
      <c r="L1856" s="300" t="s">
        <v>1720</v>
      </c>
      <c r="M1856" s="302">
        <f>J1858</f>
        <v>1</v>
      </c>
      <c r="N1856" s="291" t="str">
        <f>P1853</f>
        <v>und</v>
      </c>
      <c r="O1856" s="293"/>
      <c r="P1856" s="283"/>
    </row>
    <row r="1857" spans="2:16" x14ac:dyDescent="0.3">
      <c r="B1857" s="280"/>
      <c r="C1857" s="300" t="s">
        <v>2230</v>
      </c>
      <c r="D1857" s="300"/>
      <c r="E1857" s="300"/>
      <c r="F1857" s="309"/>
      <c r="G1857" s="309"/>
      <c r="H1857" s="309"/>
      <c r="I1857" s="302"/>
      <c r="J1857" s="302"/>
      <c r="K1857" s="300"/>
      <c r="L1857" s="300"/>
      <c r="M1857" s="302"/>
      <c r="N1857" s="291"/>
      <c r="O1857" s="293"/>
      <c r="P1857" s="283"/>
    </row>
    <row r="1858" spans="2:16" x14ac:dyDescent="0.3">
      <c r="B1858" s="280"/>
      <c r="C1858" s="326" t="s">
        <v>2232</v>
      </c>
      <c r="D1858" s="300"/>
      <c r="E1858" s="300"/>
      <c r="F1858" s="309"/>
      <c r="G1858" s="309"/>
      <c r="H1858" s="309"/>
      <c r="I1858" s="322" t="s">
        <v>2293</v>
      </c>
      <c r="J1858" s="302">
        <f>SUM(J1856)</f>
        <v>1</v>
      </c>
      <c r="K1858" s="300"/>
      <c r="L1858" s="300"/>
      <c r="M1858" s="302"/>
      <c r="N1858" s="291"/>
      <c r="O1858" s="293"/>
      <c r="P1858" s="283"/>
    </row>
    <row r="1859" spans="2:16" ht="19.5" thickBot="1" x14ac:dyDescent="0.35">
      <c r="B1859" s="280"/>
      <c r="C1859" s="300"/>
      <c r="D1859" s="300"/>
      <c r="E1859" s="300"/>
      <c r="F1859" s="322"/>
      <c r="G1859" s="302"/>
      <c r="H1859" s="300"/>
      <c r="I1859" s="324"/>
      <c r="J1859" s="318"/>
      <c r="K1859" s="300"/>
      <c r="L1859" s="300"/>
      <c r="M1859" s="302"/>
      <c r="N1859" s="291"/>
      <c r="O1859" s="293"/>
      <c r="P1859" s="283"/>
    </row>
    <row r="1860" spans="2:16" s="187" customFormat="1" ht="19.5" thickBot="1" x14ac:dyDescent="0.25">
      <c r="B1860" s="286" t="s">
        <v>2363</v>
      </c>
      <c r="C1860" s="188" t="s">
        <v>746</v>
      </c>
      <c r="D1860" s="188"/>
      <c r="E1860" s="189"/>
      <c r="F1860" s="189"/>
      <c r="G1860" s="189"/>
      <c r="H1860" s="189"/>
      <c r="I1860" s="189"/>
      <c r="J1860" s="189"/>
      <c r="K1860" s="189"/>
      <c r="L1860" s="189"/>
      <c r="M1860" s="190"/>
      <c r="N1860" s="189"/>
      <c r="O1860" s="189"/>
      <c r="P1860" s="287"/>
    </row>
    <row r="1861" spans="2:16" s="187" customFormat="1" ht="19.5" thickBot="1" x14ac:dyDescent="0.25">
      <c r="B1861" s="288"/>
      <c r="C1861" s="289"/>
      <c r="D1861" s="289"/>
      <c r="E1861" s="289"/>
      <c r="F1861" s="289"/>
      <c r="G1861" s="289"/>
      <c r="H1861" s="290"/>
      <c r="I1861" s="289"/>
      <c r="J1861" s="289"/>
      <c r="K1861" s="291"/>
      <c r="L1861" s="291"/>
      <c r="M1861" s="292"/>
      <c r="N1861" s="293"/>
      <c r="O1861" s="293"/>
      <c r="P1861" s="294"/>
    </row>
    <row r="1862" spans="2:16" s="187" customFormat="1" ht="19.5" thickBot="1" x14ac:dyDescent="0.25">
      <c r="B1862" s="295" t="s">
        <v>2364</v>
      </c>
      <c r="C1862" s="191" t="s">
        <v>749</v>
      </c>
      <c r="D1862" s="191"/>
      <c r="E1862" s="192"/>
      <c r="F1862" s="192"/>
      <c r="G1862" s="192"/>
      <c r="H1862" s="193"/>
      <c r="I1862" s="192"/>
      <c r="J1862" s="192"/>
      <c r="K1862" s="194"/>
      <c r="L1862" s="194"/>
      <c r="M1862" s="195"/>
      <c r="N1862" s="196"/>
      <c r="O1862" s="196">
        <f>M1865</f>
        <v>31</v>
      </c>
      <c r="P1862" s="296" t="s">
        <v>1783</v>
      </c>
    </row>
    <row r="1863" spans="2:16" s="187" customFormat="1" x14ac:dyDescent="0.2">
      <c r="B1863" s="288"/>
      <c r="C1863" s="289"/>
      <c r="D1863" s="289"/>
      <c r="E1863" s="289"/>
      <c r="F1863" s="289"/>
      <c r="G1863" s="289"/>
      <c r="H1863" s="290"/>
      <c r="I1863" s="289"/>
      <c r="J1863" s="289"/>
      <c r="K1863" s="291"/>
      <c r="L1863" s="291"/>
      <c r="M1863" s="292"/>
      <c r="N1863" s="293"/>
      <c r="O1863" s="293"/>
      <c r="P1863" s="294"/>
    </row>
    <row r="1864" spans="2:16" x14ac:dyDescent="0.3">
      <c r="B1864" s="280"/>
      <c r="C1864" s="297" t="s">
        <v>1716</v>
      </c>
      <c r="D1864" s="297"/>
      <c r="E1864" s="297" t="s">
        <v>2</v>
      </c>
      <c r="F1864" s="309"/>
      <c r="G1864" s="309"/>
      <c r="H1864" s="309"/>
      <c r="I1864" s="297"/>
      <c r="J1864" s="297" t="s">
        <v>2064</v>
      </c>
      <c r="K1864" s="297"/>
      <c r="L1864" s="297"/>
      <c r="M1864" s="298" t="s">
        <v>3</v>
      </c>
      <c r="N1864" s="299" t="s">
        <v>1717</v>
      </c>
      <c r="O1864" s="293"/>
      <c r="P1864" s="283"/>
    </row>
    <row r="1865" spans="2:16" x14ac:dyDescent="0.3">
      <c r="B1865" s="280"/>
      <c r="C1865" s="300" t="s">
        <v>1718</v>
      </c>
      <c r="D1865" s="300"/>
      <c r="E1865" s="300" t="s">
        <v>2365</v>
      </c>
      <c r="F1865" s="309"/>
      <c r="G1865" s="309"/>
      <c r="H1865" s="309"/>
      <c r="I1865" s="302"/>
      <c r="J1865" s="302">
        <v>31</v>
      </c>
      <c r="K1865" s="300"/>
      <c r="L1865" s="300" t="s">
        <v>1720</v>
      </c>
      <c r="M1865" s="302">
        <f>J1867</f>
        <v>31</v>
      </c>
      <c r="N1865" s="291" t="str">
        <f>P1862</f>
        <v>und</v>
      </c>
      <c r="O1865" s="293"/>
      <c r="P1865" s="283"/>
    </row>
    <row r="1866" spans="2:16" x14ac:dyDescent="0.3">
      <c r="B1866" s="280"/>
      <c r="C1866" s="300" t="s">
        <v>2230</v>
      </c>
      <c r="D1866" s="300"/>
      <c r="E1866" s="300"/>
      <c r="F1866" s="309"/>
      <c r="G1866" s="309"/>
      <c r="H1866" s="309"/>
      <c r="I1866" s="302"/>
      <c r="J1866" s="302"/>
      <c r="K1866" s="300"/>
      <c r="L1866" s="300"/>
      <c r="M1866" s="302"/>
      <c r="N1866" s="291"/>
      <c r="O1866" s="293"/>
      <c r="P1866" s="283"/>
    </row>
    <row r="1867" spans="2:16" x14ac:dyDescent="0.3">
      <c r="B1867" s="280"/>
      <c r="C1867" s="326" t="s">
        <v>2232</v>
      </c>
      <c r="D1867" s="300"/>
      <c r="E1867" s="300"/>
      <c r="F1867" s="309"/>
      <c r="G1867" s="309"/>
      <c r="H1867" s="309"/>
      <c r="I1867" s="322" t="s">
        <v>2293</v>
      </c>
      <c r="J1867" s="302">
        <f>SUM(J1865)</f>
        <v>31</v>
      </c>
      <c r="K1867" s="300"/>
      <c r="L1867" s="300"/>
      <c r="M1867" s="302"/>
      <c r="N1867" s="291"/>
      <c r="O1867" s="293"/>
      <c r="P1867" s="283"/>
    </row>
    <row r="1868" spans="2:16" ht="19.5" thickBot="1" x14ac:dyDescent="0.35">
      <c r="B1868" s="280"/>
      <c r="C1868" s="300"/>
      <c r="D1868" s="300"/>
      <c r="E1868" s="300"/>
      <c r="F1868" s="322"/>
      <c r="G1868" s="302"/>
      <c r="H1868" s="300"/>
      <c r="I1868" s="324"/>
      <c r="J1868" s="318"/>
      <c r="K1868" s="300"/>
      <c r="L1868" s="300"/>
      <c r="M1868" s="302"/>
      <c r="N1868" s="291"/>
      <c r="O1868" s="293"/>
      <c r="P1868" s="283"/>
    </row>
    <row r="1869" spans="2:16" s="187" customFormat="1" ht="19.5" thickBot="1" x14ac:dyDescent="0.25">
      <c r="B1869" s="286" t="s">
        <v>2366</v>
      </c>
      <c r="C1869" s="188" t="s">
        <v>751</v>
      </c>
      <c r="D1869" s="188"/>
      <c r="E1869" s="189"/>
      <c r="F1869" s="189"/>
      <c r="G1869" s="189"/>
      <c r="H1869" s="189"/>
      <c r="I1869" s="189"/>
      <c r="J1869" s="189"/>
      <c r="K1869" s="189"/>
      <c r="L1869" s="189"/>
      <c r="M1869" s="190"/>
      <c r="N1869" s="189"/>
      <c r="O1869" s="189"/>
      <c r="P1869" s="287"/>
    </row>
    <row r="1870" spans="2:16" s="187" customFormat="1" ht="19.5" thickBot="1" x14ac:dyDescent="0.25">
      <c r="B1870" s="288"/>
      <c r="C1870" s="289"/>
      <c r="D1870" s="289"/>
      <c r="E1870" s="289"/>
      <c r="F1870" s="289"/>
      <c r="G1870" s="289"/>
      <c r="H1870" s="290"/>
      <c r="I1870" s="289"/>
      <c r="J1870" s="289"/>
      <c r="K1870" s="291"/>
      <c r="L1870" s="291"/>
      <c r="M1870" s="292"/>
      <c r="N1870" s="293"/>
      <c r="O1870" s="293"/>
      <c r="P1870" s="294"/>
    </row>
    <row r="1871" spans="2:16" s="187" customFormat="1" ht="19.5" thickBot="1" x14ac:dyDescent="0.25">
      <c r="B1871" s="295" t="s">
        <v>2367</v>
      </c>
      <c r="C1871" s="191" t="s">
        <v>754</v>
      </c>
      <c r="D1871" s="191"/>
      <c r="E1871" s="192"/>
      <c r="F1871" s="192"/>
      <c r="G1871" s="192"/>
      <c r="H1871" s="193"/>
      <c r="I1871" s="192"/>
      <c r="J1871" s="192"/>
      <c r="K1871" s="194"/>
      <c r="L1871" s="194"/>
      <c r="M1871" s="195"/>
      <c r="N1871" s="196"/>
      <c r="O1871" s="196">
        <f>M1874</f>
        <v>1</v>
      </c>
      <c r="P1871" s="296" t="s">
        <v>1783</v>
      </c>
    </row>
    <row r="1872" spans="2:16" s="187" customFormat="1" x14ac:dyDescent="0.2">
      <c r="B1872" s="288"/>
      <c r="C1872" s="289"/>
      <c r="D1872" s="289"/>
      <c r="E1872" s="289"/>
      <c r="F1872" s="289"/>
      <c r="G1872" s="289"/>
      <c r="H1872" s="290"/>
      <c r="I1872" s="289"/>
      <c r="J1872" s="289"/>
      <c r="K1872" s="291"/>
      <c r="L1872" s="291"/>
      <c r="M1872" s="292"/>
      <c r="N1872" s="293"/>
      <c r="O1872" s="293"/>
      <c r="P1872" s="294"/>
    </row>
    <row r="1873" spans="2:16" x14ac:dyDescent="0.3">
      <c r="B1873" s="280"/>
      <c r="C1873" s="297" t="s">
        <v>1716</v>
      </c>
      <c r="D1873" s="297"/>
      <c r="E1873" s="297" t="s">
        <v>2</v>
      </c>
      <c r="F1873" s="309"/>
      <c r="G1873" s="309"/>
      <c r="H1873" s="309"/>
      <c r="I1873" s="297"/>
      <c r="J1873" s="297" t="s">
        <v>2064</v>
      </c>
      <c r="K1873" s="297"/>
      <c r="L1873" s="297"/>
      <c r="M1873" s="298" t="s">
        <v>3</v>
      </c>
      <c r="N1873" s="299" t="s">
        <v>1717</v>
      </c>
      <c r="O1873" s="293"/>
      <c r="P1873" s="283"/>
    </row>
    <row r="1874" spans="2:16" x14ac:dyDescent="0.3">
      <c r="B1874" s="280"/>
      <c r="C1874" s="300" t="s">
        <v>1718</v>
      </c>
      <c r="D1874" s="300"/>
      <c r="E1874" s="300" t="s">
        <v>2368</v>
      </c>
      <c r="F1874" s="309"/>
      <c r="G1874" s="309"/>
      <c r="H1874" s="309"/>
      <c r="I1874" s="302"/>
      <c r="J1874" s="302">
        <v>1</v>
      </c>
      <c r="K1874" s="300"/>
      <c r="L1874" s="300" t="s">
        <v>1720</v>
      </c>
      <c r="M1874" s="302">
        <f>J1876</f>
        <v>1</v>
      </c>
      <c r="N1874" s="291" t="str">
        <f>P1871</f>
        <v>und</v>
      </c>
      <c r="O1874" s="293"/>
      <c r="P1874" s="283"/>
    </row>
    <row r="1875" spans="2:16" x14ac:dyDescent="0.3">
      <c r="B1875" s="280"/>
      <c r="C1875" s="300" t="s">
        <v>2230</v>
      </c>
      <c r="D1875" s="300"/>
      <c r="E1875" s="300"/>
      <c r="F1875" s="309"/>
      <c r="G1875" s="309"/>
      <c r="H1875" s="309"/>
      <c r="I1875" s="302"/>
      <c r="J1875" s="302"/>
      <c r="K1875" s="300"/>
      <c r="L1875" s="300"/>
      <c r="M1875" s="302"/>
      <c r="N1875" s="291"/>
      <c r="O1875" s="293"/>
      <c r="P1875" s="283"/>
    </row>
    <row r="1876" spans="2:16" x14ac:dyDescent="0.3">
      <c r="B1876" s="280"/>
      <c r="C1876" s="326" t="s">
        <v>2232</v>
      </c>
      <c r="D1876" s="300"/>
      <c r="E1876" s="300"/>
      <c r="F1876" s="309"/>
      <c r="G1876" s="309"/>
      <c r="H1876" s="309"/>
      <c r="I1876" s="322" t="s">
        <v>2293</v>
      </c>
      <c r="J1876" s="302">
        <f>SUM(J1874)</f>
        <v>1</v>
      </c>
      <c r="K1876" s="300"/>
      <c r="L1876" s="300"/>
      <c r="M1876" s="302"/>
      <c r="N1876" s="291"/>
      <c r="O1876" s="293"/>
      <c r="P1876" s="283"/>
    </row>
    <row r="1877" spans="2:16" ht="19.5" thickBot="1" x14ac:dyDescent="0.35">
      <c r="B1877" s="280"/>
      <c r="C1877" s="300"/>
      <c r="D1877" s="300"/>
      <c r="E1877" s="300"/>
      <c r="F1877" s="322"/>
      <c r="G1877" s="302"/>
      <c r="H1877" s="300"/>
      <c r="I1877" s="324"/>
      <c r="J1877" s="318"/>
      <c r="K1877" s="300"/>
      <c r="L1877" s="300"/>
      <c r="M1877" s="302"/>
      <c r="N1877" s="291"/>
      <c r="O1877" s="293"/>
      <c r="P1877" s="283"/>
    </row>
    <row r="1878" spans="2:16" s="187" customFormat="1" ht="19.5" thickBot="1" x14ac:dyDescent="0.25">
      <c r="B1878" s="295" t="s">
        <v>2369</v>
      </c>
      <c r="C1878" s="191" t="s">
        <v>757</v>
      </c>
      <c r="D1878" s="191"/>
      <c r="E1878" s="192"/>
      <c r="F1878" s="192"/>
      <c r="G1878" s="192"/>
      <c r="H1878" s="193"/>
      <c r="I1878" s="192"/>
      <c r="J1878" s="192"/>
      <c r="K1878" s="194"/>
      <c r="L1878" s="194"/>
      <c r="M1878" s="195"/>
      <c r="N1878" s="196"/>
      <c r="O1878" s="196">
        <f>M1881</f>
        <v>1</v>
      </c>
      <c r="P1878" s="296" t="s">
        <v>1783</v>
      </c>
    </row>
    <row r="1879" spans="2:16" s="187" customFormat="1" x14ac:dyDescent="0.2">
      <c r="B1879" s="288"/>
      <c r="C1879" s="289"/>
      <c r="D1879" s="289"/>
      <c r="E1879" s="289"/>
      <c r="F1879" s="289"/>
      <c r="G1879" s="289"/>
      <c r="H1879" s="290"/>
      <c r="I1879" s="289"/>
      <c r="J1879" s="289"/>
      <c r="K1879" s="291"/>
      <c r="L1879" s="291"/>
      <c r="M1879" s="292"/>
      <c r="N1879" s="293"/>
      <c r="O1879" s="293"/>
      <c r="P1879" s="294"/>
    </row>
    <row r="1880" spans="2:16" x14ac:dyDescent="0.3">
      <c r="B1880" s="280"/>
      <c r="C1880" s="297" t="s">
        <v>1716</v>
      </c>
      <c r="D1880" s="297"/>
      <c r="E1880" s="297" t="s">
        <v>2</v>
      </c>
      <c r="F1880" s="309"/>
      <c r="G1880" s="309"/>
      <c r="H1880" s="309"/>
      <c r="I1880" s="297"/>
      <c r="J1880" s="297" t="s">
        <v>2064</v>
      </c>
      <c r="K1880" s="297"/>
      <c r="L1880" s="297"/>
      <c r="M1880" s="298" t="s">
        <v>3</v>
      </c>
      <c r="N1880" s="299" t="s">
        <v>1717</v>
      </c>
      <c r="O1880" s="293"/>
      <c r="P1880" s="283"/>
    </row>
    <row r="1881" spans="2:16" x14ac:dyDescent="0.3">
      <c r="B1881" s="280"/>
      <c r="C1881" s="300" t="s">
        <v>1718</v>
      </c>
      <c r="D1881" s="300"/>
      <c r="E1881" s="300" t="s">
        <v>2370</v>
      </c>
      <c r="F1881" s="309"/>
      <c r="G1881" s="309"/>
      <c r="H1881" s="309"/>
      <c r="I1881" s="302"/>
      <c r="J1881" s="302">
        <v>1</v>
      </c>
      <c r="K1881" s="300"/>
      <c r="L1881" s="300" t="s">
        <v>1720</v>
      </c>
      <c r="M1881" s="302">
        <f>J1883</f>
        <v>1</v>
      </c>
      <c r="N1881" s="291" t="str">
        <f>P1878</f>
        <v>und</v>
      </c>
      <c r="O1881" s="293"/>
      <c r="P1881" s="283"/>
    </row>
    <row r="1882" spans="2:16" x14ac:dyDescent="0.3">
      <c r="B1882" s="280"/>
      <c r="C1882" s="300" t="s">
        <v>2230</v>
      </c>
      <c r="D1882" s="300"/>
      <c r="E1882" s="300"/>
      <c r="F1882" s="309"/>
      <c r="G1882" s="309"/>
      <c r="H1882" s="309"/>
      <c r="I1882" s="302"/>
      <c r="J1882" s="302"/>
      <c r="K1882" s="300"/>
      <c r="L1882" s="300"/>
      <c r="M1882" s="302"/>
      <c r="N1882" s="291"/>
      <c r="O1882" s="293"/>
      <c r="P1882" s="283"/>
    </row>
    <row r="1883" spans="2:16" x14ac:dyDescent="0.3">
      <c r="B1883" s="280"/>
      <c r="C1883" s="326" t="s">
        <v>2232</v>
      </c>
      <c r="D1883" s="300"/>
      <c r="E1883" s="300"/>
      <c r="F1883" s="309"/>
      <c r="G1883" s="309"/>
      <c r="H1883" s="309"/>
      <c r="I1883" s="322" t="s">
        <v>2293</v>
      </c>
      <c r="J1883" s="302">
        <f>SUM(J1881)</f>
        <v>1</v>
      </c>
      <c r="K1883" s="300"/>
      <c r="L1883" s="300"/>
      <c r="M1883" s="302"/>
      <c r="N1883" s="291"/>
      <c r="O1883" s="293"/>
      <c r="P1883" s="283"/>
    </row>
    <row r="1884" spans="2:16" ht="19.5" thickBot="1" x14ac:dyDescent="0.35">
      <c r="B1884" s="280"/>
      <c r="C1884" s="300"/>
      <c r="D1884" s="300"/>
      <c r="E1884" s="300"/>
      <c r="F1884" s="322"/>
      <c r="G1884" s="302"/>
      <c r="H1884" s="300"/>
      <c r="I1884" s="324"/>
      <c r="J1884" s="318"/>
      <c r="K1884" s="300"/>
      <c r="L1884" s="300"/>
      <c r="M1884" s="302"/>
      <c r="N1884" s="291"/>
      <c r="O1884" s="293"/>
      <c r="P1884" s="283"/>
    </row>
    <row r="1885" spans="2:16" s="187" customFormat="1" ht="19.5" thickBot="1" x14ac:dyDescent="0.25">
      <c r="B1885" s="295" t="s">
        <v>2371</v>
      </c>
      <c r="C1885" s="191" t="s">
        <v>760</v>
      </c>
      <c r="D1885" s="191"/>
      <c r="E1885" s="192"/>
      <c r="F1885" s="192"/>
      <c r="G1885" s="192"/>
      <c r="H1885" s="193"/>
      <c r="I1885" s="192"/>
      <c r="J1885" s="192"/>
      <c r="K1885" s="194"/>
      <c r="L1885" s="194"/>
      <c r="M1885" s="195"/>
      <c r="N1885" s="196"/>
      <c r="O1885" s="196">
        <f>M1888</f>
        <v>1</v>
      </c>
      <c r="P1885" s="296" t="s">
        <v>1783</v>
      </c>
    </row>
    <row r="1886" spans="2:16" s="187" customFormat="1" x14ac:dyDescent="0.2">
      <c r="B1886" s="288"/>
      <c r="C1886" s="289"/>
      <c r="D1886" s="289"/>
      <c r="E1886" s="289"/>
      <c r="F1886" s="289"/>
      <c r="G1886" s="289"/>
      <c r="H1886" s="290"/>
      <c r="I1886" s="289"/>
      <c r="J1886" s="289"/>
      <c r="K1886" s="291"/>
      <c r="L1886" s="291"/>
      <c r="M1886" s="292"/>
      <c r="N1886" s="293"/>
      <c r="O1886" s="293"/>
      <c r="P1886" s="294"/>
    </row>
    <row r="1887" spans="2:16" x14ac:dyDescent="0.3">
      <c r="B1887" s="280"/>
      <c r="C1887" s="297" t="s">
        <v>1716</v>
      </c>
      <c r="D1887" s="297"/>
      <c r="E1887" s="297" t="s">
        <v>2</v>
      </c>
      <c r="F1887" s="309"/>
      <c r="G1887" s="309"/>
      <c r="H1887" s="309"/>
      <c r="I1887" s="297"/>
      <c r="J1887" s="297" t="s">
        <v>2064</v>
      </c>
      <c r="K1887" s="297"/>
      <c r="L1887" s="297"/>
      <c r="M1887" s="298" t="s">
        <v>3</v>
      </c>
      <c r="N1887" s="299" t="s">
        <v>1717</v>
      </c>
      <c r="O1887" s="293"/>
      <c r="P1887" s="283"/>
    </row>
    <row r="1888" spans="2:16" x14ac:dyDescent="0.3">
      <c r="B1888" s="280"/>
      <c r="C1888" s="300" t="s">
        <v>1718</v>
      </c>
      <c r="D1888" s="300"/>
      <c r="E1888" s="300" t="s">
        <v>2372</v>
      </c>
      <c r="F1888" s="309"/>
      <c r="G1888" s="309"/>
      <c r="H1888" s="309"/>
      <c r="I1888" s="302"/>
      <c r="J1888" s="302">
        <v>1</v>
      </c>
      <c r="K1888" s="300"/>
      <c r="L1888" s="300" t="s">
        <v>1720</v>
      </c>
      <c r="M1888" s="302">
        <f>J1890</f>
        <v>1</v>
      </c>
      <c r="N1888" s="291" t="str">
        <f>P1885</f>
        <v>und</v>
      </c>
      <c r="O1888" s="293"/>
      <c r="P1888" s="283"/>
    </row>
    <row r="1889" spans="2:16" x14ac:dyDescent="0.3">
      <c r="B1889" s="280"/>
      <c r="C1889" s="300" t="s">
        <v>2230</v>
      </c>
      <c r="D1889" s="300"/>
      <c r="E1889" s="300"/>
      <c r="F1889" s="309"/>
      <c r="G1889" s="309"/>
      <c r="H1889" s="309"/>
      <c r="I1889" s="302"/>
      <c r="J1889" s="302"/>
      <c r="K1889" s="300"/>
      <c r="L1889" s="300"/>
      <c r="M1889" s="302"/>
      <c r="N1889" s="291"/>
      <c r="O1889" s="293"/>
      <c r="P1889" s="283"/>
    </row>
    <row r="1890" spans="2:16" x14ac:dyDescent="0.3">
      <c r="B1890" s="280"/>
      <c r="C1890" s="326" t="s">
        <v>2232</v>
      </c>
      <c r="D1890" s="300"/>
      <c r="E1890" s="300"/>
      <c r="F1890" s="309"/>
      <c r="G1890" s="309"/>
      <c r="H1890" s="309"/>
      <c r="I1890" s="322" t="s">
        <v>2293</v>
      </c>
      <c r="J1890" s="302">
        <f>SUM(J1888)</f>
        <v>1</v>
      </c>
      <c r="K1890" s="300"/>
      <c r="L1890" s="300"/>
      <c r="M1890" s="302"/>
      <c r="N1890" s="291"/>
      <c r="O1890" s="293"/>
      <c r="P1890" s="283"/>
    </row>
    <row r="1891" spans="2:16" ht="19.5" thickBot="1" x14ac:dyDescent="0.35">
      <c r="B1891" s="280"/>
      <c r="C1891" s="300"/>
      <c r="D1891" s="300"/>
      <c r="E1891" s="300"/>
      <c r="F1891" s="322"/>
      <c r="G1891" s="302"/>
      <c r="H1891" s="300"/>
      <c r="I1891" s="324"/>
      <c r="J1891" s="318"/>
      <c r="K1891" s="300"/>
      <c r="L1891" s="300"/>
      <c r="M1891" s="302"/>
      <c r="N1891" s="291"/>
      <c r="O1891" s="293"/>
      <c r="P1891" s="283"/>
    </row>
    <row r="1892" spans="2:16" s="187" customFormat="1" ht="19.5" thickBot="1" x14ac:dyDescent="0.25">
      <c r="B1892" s="295" t="s">
        <v>2373</v>
      </c>
      <c r="C1892" s="191" t="s">
        <v>763</v>
      </c>
      <c r="D1892" s="191"/>
      <c r="E1892" s="192"/>
      <c r="F1892" s="192"/>
      <c r="G1892" s="192"/>
      <c r="H1892" s="193"/>
      <c r="I1892" s="192"/>
      <c r="J1892" s="192"/>
      <c r="K1892" s="194"/>
      <c r="L1892" s="194"/>
      <c r="M1892" s="195"/>
      <c r="N1892" s="196"/>
      <c r="O1892" s="196">
        <f>M1895</f>
        <v>1</v>
      </c>
      <c r="P1892" s="296" t="s">
        <v>1783</v>
      </c>
    </row>
    <row r="1893" spans="2:16" s="187" customFormat="1" x14ac:dyDescent="0.2">
      <c r="B1893" s="288"/>
      <c r="C1893" s="289"/>
      <c r="D1893" s="289"/>
      <c r="E1893" s="289"/>
      <c r="F1893" s="289"/>
      <c r="G1893" s="289"/>
      <c r="H1893" s="290"/>
      <c r="I1893" s="289"/>
      <c r="J1893" s="289"/>
      <c r="K1893" s="291"/>
      <c r="L1893" s="291"/>
      <c r="M1893" s="292"/>
      <c r="N1893" s="293"/>
      <c r="O1893" s="293"/>
      <c r="P1893" s="294"/>
    </row>
    <row r="1894" spans="2:16" x14ac:dyDescent="0.3">
      <c r="B1894" s="280"/>
      <c r="C1894" s="297" t="s">
        <v>1716</v>
      </c>
      <c r="D1894" s="297"/>
      <c r="E1894" s="297" t="s">
        <v>2</v>
      </c>
      <c r="F1894" s="309"/>
      <c r="G1894" s="309"/>
      <c r="H1894" s="309"/>
      <c r="I1894" s="297"/>
      <c r="J1894" s="297" t="s">
        <v>2064</v>
      </c>
      <c r="K1894" s="297"/>
      <c r="L1894" s="297"/>
      <c r="M1894" s="298" t="s">
        <v>3</v>
      </c>
      <c r="N1894" s="299" t="s">
        <v>1717</v>
      </c>
      <c r="O1894" s="293"/>
      <c r="P1894" s="283"/>
    </row>
    <row r="1895" spans="2:16" x14ac:dyDescent="0.3">
      <c r="B1895" s="280"/>
      <c r="C1895" s="300" t="s">
        <v>1718</v>
      </c>
      <c r="D1895" s="300"/>
      <c r="E1895" s="300" t="s">
        <v>2374</v>
      </c>
      <c r="F1895" s="309"/>
      <c r="G1895" s="309"/>
      <c r="H1895" s="309"/>
      <c r="I1895" s="302"/>
      <c r="J1895" s="302">
        <v>1</v>
      </c>
      <c r="K1895" s="300"/>
      <c r="L1895" s="300" t="s">
        <v>1720</v>
      </c>
      <c r="M1895" s="302">
        <f>J1897</f>
        <v>1</v>
      </c>
      <c r="N1895" s="291" t="str">
        <f>P1892</f>
        <v>und</v>
      </c>
      <c r="O1895" s="293"/>
      <c r="P1895" s="283"/>
    </row>
    <row r="1896" spans="2:16" x14ac:dyDescent="0.3">
      <c r="B1896" s="280"/>
      <c r="C1896" s="300" t="s">
        <v>2230</v>
      </c>
      <c r="D1896" s="300"/>
      <c r="E1896" s="300"/>
      <c r="F1896" s="309"/>
      <c r="G1896" s="309"/>
      <c r="H1896" s="309"/>
      <c r="I1896" s="302"/>
      <c r="J1896" s="302"/>
      <c r="K1896" s="300"/>
      <c r="L1896" s="300"/>
      <c r="M1896" s="302"/>
      <c r="N1896" s="291"/>
      <c r="O1896" s="293"/>
      <c r="P1896" s="283"/>
    </row>
    <row r="1897" spans="2:16" x14ac:dyDescent="0.3">
      <c r="B1897" s="280"/>
      <c r="C1897" s="326" t="s">
        <v>2232</v>
      </c>
      <c r="D1897" s="300"/>
      <c r="E1897" s="300"/>
      <c r="F1897" s="309"/>
      <c r="G1897" s="309"/>
      <c r="H1897" s="309"/>
      <c r="I1897" s="322" t="s">
        <v>2293</v>
      </c>
      <c r="J1897" s="302">
        <f>SUM(J1895)</f>
        <v>1</v>
      </c>
      <c r="K1897" s="300"/>
      <c r="L1897" s="300"/>
      <c r="M1897" s="302"/>
      <c r="N1897" s="291"/>
      <c r="O1897" s="293"/>
      <c r="P1897" s="283"/>
    </row>
    <row r="1898" spans="2:16" ht="19.5" thickBot="1" x14ac:dyDescent="0.35">
      <c r="B1898" s="280"/>
      <c r="C1898" s="300"/>
      <c r="D1898" s="300"/>
      <c r="E1898" s="300"/>
      <c r="F1898" s="322"/>
      <c r="G1898" s="302"/>
      <c r="H1898" s="300"/>
      <c r="I1898" s="324"/>
      <c r="J1898" s="318"/>
      <c r="K1898" s="300"/>
      <c r="L1898" s="300"/>
      <c r="M1898" s="302"/>
      <c r="N1898" s="291"/>
      <c r="O1898" s="293"/>
      <c r="P1898" s="283"/>
    </row>
    <row r="1899" spans="2:16" s="187" customFormat="1" ht="19.5" thickBot="1" x14ac:dyDescent="0.25">
      <c r="B1899" s="295" t="s">
        <v>2367</v>
      </c>
      <c r="C1899" s="191" t="s">
        <v>766</v>
      </c>
      <c r="D1899" s="191"/>
      <c r="E1899" s="192"/>
      <c r="F1899" s="192"/>
      <c r="G1899" s="192"/>
      <c r="H1899" s="193"/>
      <c r="I1899" s="192"/>
      <c r="J1899" s="192"/>
      <c r="K1899" s="194"/>
      <c r="L1899" s="194"/>
      <c r="M1899" s="195"/>
      <c r="N1899" s="196"/>
      <c r="O1899" s="196">
        <f>M1902</f>
        <v>1</v>
      </c>
      <c r="P1899" s="296" t="s">
        <v>1783</v>
      </c>
    </row>
    <row r="1900" spans="2:16" s="187" customFormat="1" x14ac:dyDescent="0.2">
      <c r="B1900" s="288"/>
      <c r="C1900" s="289"/>
      <c r="D1900" s="289"/>
      <c r="E1900" s="289"/>
      <c r="F1900" s="289"/>
      <c r="G1900" s="289"/>
      <c r="H1900" s="290"/>
      <c r="I1900" s="289"/>
      <c r="J1900" s="289"/>
      <c r="K1900" s="291"/>
      <c r="L1900" s="291"/>
      <c r="M1900" s="292"/>
      <c r="N1900" s="293"/>
      <c r="O1900" s="293"/>
      <c r="P1900" s="294"/>
    </row>
    <row r="1901" spans="2:16" x14ac:dyDescent="0.3">
      <c r="B1901" s="280"/>
      <c r="C1901" s="297" t="s">
        <v>1716</v>
      </c>
      <c r="D1901" s="297"/>
      <c r="E1901" s="297" t="s">
        <v>2</v>
      </c>
      <c r="F1901" s="309"/>
      <c r="G1901" s="309"/>
      <c r="H1901" s="309"/>
      <c r="I1901" s="297"/>
      <c r="J1901" s="297" t="s">
        <v>2064</v>
      </c>
      <c r="K1901" s="297"/>
      <c r="L1901" s="297"/>
      <c r="M1901" s="298" t="s">
        <v>3</v>
      </c>
      <c r="N1901" s="299" t="s">
        <v>1717</v>
      </c>
      <c r="O1901" s="293"/>
      <c r="P1901" s="283"/>
    </row>
    <row r="1902" spans="2:16" x14ac:dyDescent="0.3">
      <c r="B1902" s="280"/>
      <c r="C1902" s="300" t="s">
        <v>1718</v>
      </c>
      <c r="D1902" s="300"/>
      <c r="E1902" s="300" t="s">
        <v>2375</v>
      </c>
      <c r="F1902" s="309"/>
      <c r="G1902" s="309"/>
      <c r="H1902" s="309"/>
      <c r="I1902" s="302"/>
      <c r="J1902" s="302">
        <v>1</v>
      </c>
      <c r="K1902" s="300"/>
      <c r="L1902" s="300" t="s">
        <v>1720</v>
      </c>
      <c r="M1902" s="302">
        <f>J1904</f>
        <v>1</v>
      </c>
      <c r="N1902" s="291" t="str">
        <f>P1899</f>
        <v>und</v>
      </c>
      <c r="O1902" s="293"/>
      <c r="P1902" s="283"/>
    </row>
    <row r="1903" spans="2:16" x14ac:dyDescent="0.3">
      <c r="B1903" s="280"/>
      <c r="C1903" s="300" t="s">
        <v>2230</v>
      </c>
      <c r="D1903" s="300"/>
      <c r="E1903" s="300"/>
      <c r="F1903" s="309"/>
      <c r="G1903" s="309"/>
      <c r="H1903" s="309"/>
      <c r="I1903" s="302"/>
      <c r="J1903" s="302"/>
      <c r="K1903" s="300"/>
      <c r="L1903" s="300"/>
      <c r="M1903" s="302"/>
      <c r="N1903" s="291"/>
      <c r="O1903" s="293"/>
      <c r="P1903" s="283"/>
    </row>
    <row r="1904" spans="2:16" x14ac:dyDescent="0.3">
      <c r="B1904" s="280"/>
      <c r="C1904" s="326" t="s">
        <v>2232</v>
      </c>
      <c r="D1904" s="300"/>
      <c r="E1904" s="300"/>
      <c r="F1904" s="309"/>
      <c r="G1904" s="309"/>
      <c r="H1904" s="309"/>
      <c r="I1904" s="322" t="s">
        <v>2293</v>
      </c>
      <c r="J1904" s="302">
        <f>SUM(J1902)</f>
        <v>1</v>
      </c>
      <c r="K1904" s="300"/>
      <c r="L1904" s="300"/>
      <c r="M1904" s="302"/>
      <c r="N1904" s="291"/>
      <c r="O1904" s="293"/>
      <c r="P1904" s="283"/>
    </row>
    <row r="1905" spans="2:16" ht="19.5" thickBot="1" x14ac:dyDescent="0.35">
      <c r="B1905" s="280"/>
      <c r="C1905" s="300"/>
      <c r="D1905" s="300"/>
      <c r="E1905" s="300"/>
      <c r="F1905" s="322"/>
      <c r="G1905" s="302"/>
      <c r="H1905" s="300"/>
      <c r="I1905" s="324"/>
      <c r="J1905" s="318"/>
      <c r="K1905" s="300"/>
      <c r="L1905" s="300"/>
      <c r="M1905" s="302"/>
      <c r="N1905" s="291"/>
      <c r="O1905" s="293"/>
      <c r="P1905" s="283"/>
    </row>
    <row r="1906" spans="2:16" s="187" customFormat="1" ht="19.5" thickBot="1" x14ac:dyDescent="0.25">
      <c r="B1906" s="295" t="s">
        <v>2367</v>
      </c>
      <c r="C1906" s="191" t="s">
        <v>769</v>
      </c>
      <c r="D1906" s="191"/>
      <c r="E1906" s="192"/>
      <c r="F1906" s="192"/>
      <c r="G1906" s="192"/>
      <c r="H1906" s="193"/>
      <c r="I1906" s="192"/>
      <c r="J1906" s="192"/>
      <c r="K1906" s="194"/>
      <c r="L1906" s="194"/>
      <c r="M1906" s="195"/>
      <c r="N1906" s="196"/>
      <c r="O1906" s="196">
        <f>M1909</f>
        <v>1</v>
      </c>
      <c r="P1906" s="296" t="s">
        <v>1783</v>
      </c>
    </row>
    <row r="1907" spans="2:16" s="187" customFormat="1" x14ac:dyDescent="0.2">
      <c r="B1907" s="288"/>
      <c r="C1907" s="289"/>
      <c r="D1907" s="289"/>
      <c r="E1907" s="289"/>
      <c r="F1907" s="289"/>
      <c r="G1907" s="289"/>
      <c r="H1907" s="290"/>
      <c r="I1907" s="289"/>
      <c r="J1907" s="289"/>
      <c r="K1907" s="291"/>
      <c r="L1907" s="291"/>
      <c r="M1907" s="292"/>
      <c r="N1907" s="293"/>
      <c r="O1907" s="293"/>
      <c r="P1907" s="294"/>
    </row>
    <row r="1908" spans="2:16" x14ac:dyDescent="0.3">
      <c r="B1908" s="280"/>
      <c r="C1908" s="297" t="s">
        <v>1716</v>
      </c>
      <c r="D1908" s="297"/>
      <c r="E1908" s="297" t="s">
        <v>2</v>
      </c>
      <c r="F1908" s="309"/>
      <c r="G1908" s="309"/>
      <c r="H1908" s="309"/>
      <c r="I1908" s="297"/>
      <c r="J1908" s="297" t="s">
        <v>2064</v>
      </c>
      <c r="K1908" s="297"/>
      <c r="L1908" s="297"/>
      <c r="M1908" s="298" t="s">
        <v>3</v>
      </c>
      <c r="N1908" s="299" t="s">
        <v>1717</v>
      </c>
      <c r="O1908" s="293"/>
      <c r="P1908" s="283"/>
    </row>
    <row r="1909" spans="2:16" x14ac:dyDescent="0.3">
      <c r="B1909" s="280"/>
      <c r="C1909" s="300" t="s">
        <v>1718</v>
      </c>
      <c r="D1909" s="300"/>
      <c r="E1909" s="300" t="s">
        <v>2376</v>
      </c>
      <c r="F1909" s="309"/>
      <c r="G1909" s="309"/>
      <c r="H1909" s="309"/>
      <c r="I1909" s="302"/>
      <c r="J1909" s="302">
        <v>1</v>
      </c>
      <c r="K1909" s="300"/>
      <c r="L1909" s="300" t="s">
        <v>1720</v>
      </c>
      <c r="M1909" s="302">
        <f>J1911</f>
        <v>1</v>
      </c>
      <c r="N1909" s="291" t="str">
        <f>P1906</f>
        <v>und</v>
      </c>
      <c r="O1909" s="293"/>
      <c r="P1909" s="283"/>
    </row>
    <row r="1910" spans="2:16" x14ac:dyDescent="0.3">
      <c r="B1910" s="280"/>
      <c r="C1910" s="300" t="s">
        <v>2230</v>
      </c>
      <c r="D1910" s="300"/>
      <c r="E1910" s="300"/>
      <c r="F1910" s="309"/>
      <c r="G1910" s="309"/>
      <c r="H1910" s="309"/>
      <c r="I1910" s="302"/>
      <c r="J1910" s="302"/>
      <c r="K1910" s="300"/>
      <c r="L1910" s="300"/>
      <c r="M1910" s="302"/>
      <c r="N1910" s="291"/>
      <c r="O1910" s="293"/>
      <c r="P1910" s="283"/>
    </row>
    <row r="1911" spans="2:16" x14ac:dyDescent="0.3">
      <c r="B1911" s="280"/>
      <c r="C1911" s="326" t="s">
        <v>2232</v>
      </c>
      <c r="D1911" s="300"/>
      <c r="E1911" s="300"/>
      <c r="F1911" s="309"/>
      <c r="G1911" s="309"/>
      <c r="H1911" s="309"/>
      <c r="I1911" s="322" t="s">
        <v>2293</v>
      </c>
      <c r="J1911" s="302">
        <f>SUM(J1909)</f>
        <v>1</v>
      </c>
      <c r="K1911" s="300"/>
      <c r="L1911" s="300"/>
      <c r="M1911" s="302"/>
      <c r="N1911" s="291"/>
      <c r="O1911" s="293"/>
      <c r="P1911" s="283"/>
    </row>
    <row r="1912" spans="2:16" ht="19.5" thickBot="1" x14ac:dyDescent="0.35">
      <c r="B1912" s="280"/>
      <c r="C1912" s="300"/>
      <c r="D1912" s="300"/>
      <c r="E1912" s="300"/>
      <c r="F1912" s="322"/>
      <c r="G1912" s="302"/>
      <c r="H1912" s="300"/>
      <c r="I1912" s="324"/>
      <c r="J1912" s="318"/>
      <c r="K1912" s="300"/>
      <c r="L1912" s="300"/>
      <c r="M1912" s="302"/>
      <c r="N1912" s="291"/>
      <c r="O1912" s="293"/>
      <c r="P1912" s="283"/>
    </row>
    <row r="1913" spans="2:16" s="187" customFormat="1" ht="19.5" thickBot="1" x14ac:dyDescent="0.25">
      <c r="B1913" s="286" t="s">
        <v>2377</v>
      </c>
      <c r="C1913" s="188" t="s">
        <v>771</v>
      </c>
      <c r="D1913" s="188"/>
      <c r="E1913" s="189"/>
      <c r="F1913" s="189"/>
      <c r="G1913" s="189"/>
      <c r="H1913" s="189"/>
      <c r="I1913" s="189"/>
      <c r="J1913" s="189"/>
      <c r="K1913" s="189"/>
      <c r="L1913" s="189"/>
      <c r="M1913" s="190"/>
      <c r="N1913" s="189"/>
      <c r="O1913" s="189"/>
      <c r="P1913" s="287"/>
    </row>
    <row r="1914" spans="2:16" s="187" customFormat="1" ht="19.5" thickBot="1" x14ac:dyDescent="0.25">
      <c r="B1914" s="288"/>
      <c r="C1914" s="289"/>
      <c r="D1914" s="289"/>
      <c r="E1914" s="289"/>
      <c r="F1914" s="289"/>
      <c r="G1914" s="289"/>
      <c r="H1914" s="290"/>
      <c r="I1914" s="289"/>
      <c r="J1914" s="289"/>
      <c r="K1914" s="291"/>
      <c r="L1914" s="291"/>
      <c r="M1914" s="292"/>
      <c r="N1914" s="293"/>
      <c r="O1914" s="293"/>
      <c r="P1914" s="294"/>
    </row>
    <row r="1915" spans="2:16" s="187" customFormat="1" ht="19.5" thickBot="1" x14ac:dyDescent="0.25">
      <c r="B1915" s="295" t="s">
        <v>2378</v>
      </c>
      <c r="C1915" s="191" t="s">
        <v>774</v>
      </c>
      <c r="D1915" s="191"/>
      <c r="E1915" s="192"/>
      <c r="F1915" s="192"/>
      <c r="G1915" s="192"/>
      <c r="H1915" s="193"/>
      <c r="I1915" s="192"/>
      <c r="J1915" s="192"/>
      <c r="K1915" s="194"/>
      <c r="L1915" s="194"/>
      <c r="M1915" s="195"/>
      <c r="N1915" s="196"/>
      <c r="O1915" s="196">
        <f>M1918</f>
        <v>1</v>
      </c>
      <c r="P1915" s="296" t="s">
        <v>1783</v>
      </c>
    </row>
    <row r="1916" spans="2:16" s="187" customFormat="1" x14ac:dyDescent="0.2">
      <c r="B1916" s="288"/>
      <c r="C1916" s="289"/>
      <c r="D1916" s="289"/>
      <c r="E1916" s="289"/>
      <c r="F1916" s="289"/>
      <c r="G1916" s="289"/>
      <c r="H1916" s="290"/>
      <c r="I1916" s="289"/>
      <c r="J1916" s="289"/>
      <c r="K1916" s="291"/>
      <c r="L1916" s="291"/>
      <c r="M1916" s="292"/>
      <c r="N1916" s="293"/>
      <c r="O1916" s="293"/>
      <c r="P1916" s="294"/>
    </row>
    <row r="1917" spans="2:16" x14ac:dyDescent="0.3">
      <c r="B1917" s="280"/>
      <c r="C1917" s="297" t="s">
        <v>1716</v>
      </c>
      <c r="D1917" s="297"/>
      <c r="E1917" s="297" t="s">
        <v>2</v>
      </c>
      <c r="F1917" s="309"/>
      <c r="G1917" s="309"/>
      <c r="H1917" s="309"/>
      <c r="I1917" s="297"/>
      <c r="J1917" s="297" t="s">
        <v>2064</v>
      </c>
      <c r="K1917" s="297"/>
      <c r="L1917" s="297"/>
      <c r="M1917" s="298" t="s">
        <v>3</v>
      </c>
      <c r="N1917" s="299" t="s">
        <v>1717</v>
      </c>
      <c r="O1917" s="293"/>
      <c r="P1917" s="283"/>
    </row>
    <row r="1918" spans="2:16" x14ac:dyDescent="0.3">
      <c r="B1918" s="280"/>
      <c r="C1918" s="300" t="s">
        <v>1718</v>
      </c>
      <c r="D1918" s="300"/>
      <c r="E1918" s="300" t="s">
        <v>2379</v>
      </c>
      <c r="F1918" s="309"/>
      <c r="G1918" s="309"/>
      <c r="H1918" s="309"/>
      <c r="I1918" s="302"/>
      <c r="J1918" s="302">
        <v>1</v>
      </c>
      <c r="K1918" s="300"/>
      <c r="L1918" s="300" t="s">
        <v>1720</v>
      </c>
      <c r="M1918" s="302">
        <f>J1920</f>
        <v>1</v>
      </c>
      <c r="N1918" s="291" t="str">
        <f>P1915</f>
        <v>und</v>
      </c>
      <c r="O1918" s="293"/>
      <c r="P1918" s="283"/>
    </row>
    <row r="1919" spans="2:16" x14ac:dyDescent="0.3">
      <c r="B1919" s="280"/>
      <c r="C1919" s="300" t="s">
        <v>2230</v>
      </c>
      <c r="D1919" s="300"/>
      <c r="E1919" s="300"/>
      <c r="F1919" s="309"/>
      <c r="G1919" s="309"/>
      <c r="H1919" s="309"/>
      <c r="I1919" s="302"/>
      <c r="J1919" s="302"/>
      <c r="K1919" s="300"/>
      <c r="L1919" s="300"/>
      <c r="M1919" s="302"/>
      <c r="N1919" s="291"/>
      <c r="O1919" s="293"/>
      <c r="P1919" s="283"/>
    </row>
    <row r="1920" spans="2:16" x14ac:dyDescent="0.3">
      <c r="B1920" s="280"/>
      <c r="C1920" s="326" t="s">
        <v>2232</v>
      </c>
      <c r="D1920" s="300"/>
      <c r="E1920" s="300"/>
      <c r="F1920" s="309"/>
      <c r="G1920" s="309"/>
      <c r="H1920" s="309"/>
      <c r="I1920" s="322" t="s">
        <v>2293</v>
      </c>
      <c r="J1920" s="302">
        <f>SUM(J1918)</f>
        <v>1</v>
      </c>
      <c r="K1920" s="300"/>
      <c r="L1920" s="300"/>
      <c r="M1920" s="302"/>
      <c r="N1920" s="291"/>
      <c r="O1920" s="293"/>
      <c r="P1920" s="283"/>
    </row>
    <row r="1921" spans="2:16" ht="19.5" thickBot="1" x14ac:dyDescent="0.35">
      <c r="B1921" s="280"/>
      <c r="C1921" s="300"/>
      <c r="D1921" s="300"/>
      <c r="E1921" s="300"/>
      <c r="F1921" s="322"/>
      <c r="G1921" s="302"/>
      <c r="H1921" s="300"/>
      <c r="I1921" s="324"/>
      <c r="J1921" s="318"/>
      <c r="K1921" s="300"/>
      <c r="L1921" s="300"/>
      <c r="M1921" s="302"/>
      <c r="N1921" s="291"/>
      <c r="O1921" s="293"/>
      <c r="P1921" s="283"/>
    </row>
    <row r="1922" spans="2:16" s="187" customFormat="1" ht="19.5" thickBot="1" x14ac:dyDescent="0.25">
      <c r="B1922" s="295" t="s">
        <v>2380</v>
      </c>
      <c r="C1922" s="191" t="s">
        <v>777</v>
      </c>
      <c r="D1922" s="191"/>
      <c r="E1922" s="192"/>
      <c r="F1922" s="192"/>
      <c r="G1922" s="192"/>
      <c r="H1922" s="193"/>
      <c r="I1922" s="192"/>
      <c r="J1922" s="192"/>
      <c r="K1922" s="194"/>
      <c r="L1922" s="194"/>
      <c r="M1922" s="195"/>
      <c r="N1922" s="196"/>
      <c r="O1922" s="196">
        <f>M1925</f>
        <v>1</v>
      </c>
      <c r="P1922" s="296" t="s">
        <v>1783</v>
      </c>
    </row>
    <row r="1923" spans="2:16" s="187" customFormat="1" x14ac:dyDescent="0.2">
      <c r="B1923" s="288"/>
      <c r="C1923" s="289"/>
      <c r="D1923" s="289"/>
      <c r="E1923" s="289"/>
      <c r="F1923" s="289"/>
      <c r="G1923" s="289"/>
      <c r="H1923" s="290"/>
      <c r="I1923" s="289"/>
      <c r="J1923" s="289"/>
      <c r="K1923" s="291"/>
      <c r="L1923" s="291"/>
      <c r="M1923" s="292"/>
      <c r="N1923" s="293"/>
      <c r="O1923" s="293"/>
      <c r="P1923" s="294"/>
    </row>
    <row r="1924" spans="2:16" x14ac:dyDescent="0.3">
      <c r="B1924" s="280"/>
      <c r="C1924" s="297" t="s">
        <v>1716</v>
      </c>
      <c r="D1924" s="297"/>
      <c r="E1924" s="297" t="s">
        <v>2</v>
      </c>
      <c r="F1924" s="309"/>
      <c r="G1924" s="309"/>
      <c r="H1924" s="309"/>
      <c r="I1924" s="297"/>
      <c r="J1924" s="297" t="s">
        <v>2064</v>
      </c>
      <c r="K1924" s="297"/>
      <c r="L1924" s="297"/>
      <c r="M1924" s="298" t="s">
        <v>3</v>
      </c>
      <c r="N1924" s="299" t="s">
        <v>1717</v>
      </c>
      <c r="O1924" s="293"/>
      <c r="P1924" s="283"/>
    </row>
    <row r="1925" spans="2:16" x14ac:dyDescent="0.3">
      <c r="B1925" s="280"/>
      <c r="C1925" s="300" t="s">
        <v>1718</v>
      </c>
      <c r="D1925" s="300"/>
      <c r="E1925" s="300" t="s">
        <v>2381</v>
      </c>
      <c r="F1925" s="309"/>
      <c r="G1925" s="309"/>
      <c r="H1925" s="309"/>
      <c r="I1925" s="302"/>
      <c r="J1925" s="302">
        <v>1</v>
      </c>
      <c r="K1925" s="300"/>
      <c r="L1925" s="300" t="s">
        <v>1720</v>
      </c>
      <c r="M1925" s="302">
        <f>J1927</f>
        <v>1</v>
      </c>
      <c r="N1925" s="291" t="str">
        <f>P1922</f>
        <v>und</v>
      </c>
      <c r="O1925" s="293"/>
      <c r="P1925" s="283"/>
    </row>
    <row r="1926" spans="2:16" x14ac:dyDescent="0.3">
      <c r="B1926" s="280"/>
      <c r="C1926" s="300" t="s">
        <v>2230</v>
      </c>
      <c r="D1926" s="300"/>
      <c r="E1926" s="300"/>
      <c r="F1926" s="309"/>
      <c r="G1926" s="309"/>
      <c r="H1926" s="309"/>
      <c r="I1926" s="302"/>
      <c r="J1926" s="302"/>
      <c r="K1926" s="300"/>
      <c r="L1926" s="300"/>
      <c r="M1926" s="302"/>
      <c r="N1926" s="291"/>
      <c r="O1926" s="293"/>
      <c r="P1926" s="283"/>
    </row>
    <row r="1927" spans="2:16" x14ac:dyDescent="0.3">
      <c r="B1927" s="280"/>
      <c r="C1927" s="326" t="s">
        <v>2232</v>
      </c>
      <c r="D1927" s="300"/>
      <c r="E1927" s="300"/>
      <c r="F1927" s="309"/>
      <c r="G1927" s="309"/>
      <c r="H1927" s="309"/>
      <c r="I1927" s="322" t="s">
        <v>2293</v>
      </c>
      <c r="J1927" s="302">
        <f>SUM(J1925)</f>
        <v>1</v>
      </c>
      <c r="K1927" s="300"/>
      <c r="L1927" s="300"/>
      <c r="M1927" s="302"/>
      <c r="N1927" s="291"/>
      <c r="O1927" s="293"/>
      <c r="P1927" s="283"/>
    </row>
    <row r="1928" spans="2:16" ht="19.5" thickBot="1" x14ac:dyDescent="0.35">
      <c r="B1928" s="280"/>
      <c r="C1928" s="300"/>
      <c r="D1928" s="300"/>
      <c r="E1928" s="300"/>
      <c r="F1928" s="322"/>
      <c r="G1928" s="302"/>
      <c r="H1928" s="300"/>
      <c r="I1928" s="324"/>
      <c r="J1928" s="318"/>
      <c r="K1928" s="300"/>
      <c r="L1928" s="300"/>
      <c r="M1928" s="302"/>
      <c r="N1928" s="291"/>
      <c r="O1928" s="293"/>
      <c r="P1928" s="283"/>
    </row>
    <row r="1929" spans="2:16" s="187" customFormat="1" ht="19.5" thickBot="1" x14ac:dyDescent="0.25">
      <c r="B1929" s="286" t="s">
        <v>2382</v>
      </c>
      <c r="C1929" s="188" t="s">
        <v>779</v>
      </c>
      <c r="D1929" s="188"/>
      <c r="E1929" s="189"/>
      <c r="F1929" s="189"/>
      <c r="G1929" s="189"/>
      <c r="H1929" s="189"/>
      <c r="I1929" s="189"/>
      <c r="J1929" s="189"/>
      <c r="K1929" s="189"/>
      <c r="L1929" s="189"/>
      <c r="M1929" s="190"/>
      <c r="N1929" s="189"/>
      <c r="O1929" s="189"/>
      <c r="P1929" s="287"/>
    </row>
    <row r="1930" spans="2:16" s="187" customFormat="1" ht="19.5" thickBot="1" x14ac:dyDescent="0.25">
      <c r="B1930" s="288"/>
      <c r="C1930" s="289"/>
      <c r="D1930" s="289"/>
      <c r="E1930" s="289"/>
      <c r="F1930" s="289"/>
      <c r="G1930" s="289"/>
      <c r="H1930" s="290"/>
      <c r="I1930" s="289"/>
      <c r="J1930" s="289"/>
      <c r="K1930" s="291"/>
      <c r="L1930" s="291"/>
      <c r="M1930" s="292"/>
      <c r="N1930" s="293"/>
      <c r="O1930" s="293"/>
      <c r="P1930" s="294"/>
    </row>
    <row r="1931" spans="2:16" s="187" customFormat="1" ht="19.5" thickBot="1" x14ac:dyDescent="0.25">
      <c r="B1931" s="295" t="s">
        <v>2383</v>
      </c>
      <c r="C1931" s="191" t="s">
        <v>782</v>
      </c>
      <c r="D1931" s="191"/>
      <c r="E1931" s="192"/>
      <c r="F1931" s="192"/>
      <c r="G1931" s="192"/>
      <c r="H1931" s="193"/>
      <c r="I1931" s="192"/>
      <c r="J1931" s="192"/>
      <c r="K1931" s="194"/>
      <c r="L1931" s="194"/>
      <c r="M1931" s="195"/>
      <c r="N1931" s="196"/>
      <c r="O1931" s="196">
        <f>M1934</f>
        <v>275</v>
      </c>
      <c r="P1931" s="296" t="s">
        <v>1731</v>
      </c>
    </row>
    <row r="1932" spans="2:16" s="187" customFormat="1" x14ac:dyDescent="0.2">
      <c r="B1932" s="288"/>
      <c r="C1932" s="289"/>
      <c r="D1932" s="289"/>
      <c r="E1932" s="289"/>
      <c r="F1932" s="289"/>
      <c r="G1932" s="289"/>
      <c r="H1932" s="290"/>
      <c r="I1932" s="289"/>
      <c r="J1932" s="289"/>
      <c r="K1932" s="291"/>
      <c r="L1932" s="291"/>
      <c r="M1932" s="292"/>
      <c r="N1932" s="293"/>
      <c r="O1932" s="293"/>
      <c r="P1932" s="294"/>
    </row>
    <row r="1933" spans="2:16" x14ac:dyDescent="0.3">
      <c r="B1933" s="280"/>
      <c r="C1933" s="297" t="s">
        <v>1716</v>
      </c>
      <c r="D1933" s="297"/>
      <c r="E1933" s="297" t="s">
        <v>2</v>
      </c>
      <c r="F1933" s="297"/>
      <c r="G1933" s="297"/>
      <c r="H1933" s="309"/>
      <c r="I1933" s="297"/>
      <c r="J1933" s="297" t="s">
        <v>1741</v>
      </c>
      <c r="K1933" s="297"/>
      <c r="L1933" s="297"/>
      <c r="M1933" s="298" t="s">
        <v>3</v>
      </c>
      <c r="N1933" s="299" t="s">
        <v>1717</v>
      </c>
      <c r="O1933" s="293"/>
      <c r="P1933" s="283"/>
    </row>
    <row r="1934" spans="2:16" x14ac:dyDescent="0.3">
      <c r="B1934" s="280"/>
      <c r="C1934" s="300" t="s">
        <v>1718</v>
      </c>
      <c r="D1934" s="300"/>
      <c r="E1934" s="300" t="s">
        <v>2384</v>
      </c>
      <c r="F1934" s="302"/>
      <c r="G1934" s="302"/>
      <c r="H1934" s="300"/>
      <c r="I1934" s="302"/>
      <c r="J1934" s="302">
        <v>275</v>
      </c>
      <c r="K1934" s="300"/>
      <c r="L1934" s="300" t="s">
        <v>1720</v>
      </c>
      <c r="M1934" s="302">
        <f>J1936</f>
        <v>275</v>
      </c>
      <c r="N1934" s="291" t="str">
        <f>P1931</f>
        <v>m</v>
      </c>
      <c r="O1934" s="293"/>
      <c r="P1934" s="283"/>
    </row>
    <row r="1935" spans="2:16" x14ac:dyDescent="0.3">
      <c r="B1935" s="280"/>
      <c r="C1935" s="300" t="s">
        <v>2385</v>
      </c>
      <c r="D1935" s="300"/>
      <c r="E1935" s="300"/>
      <c r="F1935" s="302"/>
      <c r="G1935" s="302"/>
      <c r="H1935" s="300"/>
      <c r="I1935" s="302"/>
      <c r="J1935" s="302"/>
      <c r="K1935" s="300"/>
      <c r="L1935" s="300"/>
      <c r="M1935" s="302"/>
      <c r="N1935" s="291"/>
      <c r="O1935" s="293"/>
      <c r="P1935" s="283"/>
    </row>
    <row r="1936" spans="2:16" x14ac:dyDescent="0.3">
      <c r="B1936" s="280"/>
      <c r="C1936" s="326" t="s">
        <v>2386</v>
      </c>
      <c r="D1936" s="300"/>
      <c r="E1936" s="300"/>
      <c r="F1936" s="322"/>
      <c r="G1936" s="302"/>
      <c r="H1936" s="300"/>
      <c r="I1936" s="322" t="s">
        <v>2387</v>
      </c>
      <c r="J1936" s="302">
        <f>SUM(J1934)</f>
        <v>275</v>
      </c>
      <c r="K1936" s="300"/>
      <c r="L1936" s="300"/>
      <c r="M1936" s="302"/>
      <c r="N1936" s="291"/>
      <c r="O1936" s="293"/>
      <c r="P1936" s="283"/>
    </row>
    <row r="1937" spans="2:16" ht="19.5" thickBot="1" x14ac:dyDescent="0.35">
      <c r="B1937" s="280"/>
      <c r="C1937" s="300"/>
      <c r="D1937" s="300"/>
      <c r="E1937" s="300"/>
      <c r="F1937" s="322"/>
      <c r="G1937" s="302"/>
      <c r="H1937" s="300"/>
      <c r="I1937" s="324"/>
      <c r="J1937" s="318"/>
      <c r="K1937" s="300"/>
      <c r="L1937" s="300"/>
      <c r="M1937" s="302"/>
      <c r="N1937" s="291"/>
      <c r="O1937" s="293"/>
      <c r="P1937" s="283"/>
    </row>
    <row r="1938" spans="2:16" s="187" customFormat="1" ht="19.5" thickBot="1" x14ac:dyDescent="0.25">
      <c r="B1938" s="295" t="s">
        <v>2388</v>
      </c>
      <c r="C1938" s="191" t="s">
        <v>785</v>
      </c>
      <c r="D1938" s="191"/>
      <c r="E1938" s="192"/>
      <c r="F1938" s="192"/>
      <c r="G1938" s="192"/>
      <c r="H1938" s="193"/>
      <c r="I1938" s="192"/>
      <c r="J1938" s="192"/>
      <c r="K1938" s="194"/>
      <c r="L1938" s="194"/>
      <c r="M1938" s="195"/>
      <c r="N1938" s="196"/>
      <c r="O1938" s="196">
        <f>M1941</f>
        <v>114</v>
      </c>
      <c r="P1938" s="296" t="s">
        <v>1731</v>
      </c>
    </row>
    <row r="1939" spans="2:16" s="187" customFormat="1" x14ac:dyDescent="0.2">
      <c r="B1939" s="288"/>
      <c r="C1939" s="289"/>
      <c r="D1939" s="289"/>
      <c r="E1939" s="289"/>
      <c r="F1939" s="289"/>
      <c r="G1939" s="289"/>
      <c r="H1939" s="290"/>
      <c r="I1939" s="289"/>
      <c r="J1939" s="289"/>
      <c r="K1939" s="291"/>
      <c r="L1939" s="291"/>
      <c r="M1939" s="292"/>
      <c r="N1939" s="293"/>
      <c r="O1939" s="293"/>
      <c r="P1939" s="294"/>
    </row>
    <row r="1940" spans="2:16" x14ac:dyDescent="0.3">
      <c r="B1940" s="280"/>
      <c r="C1940" s="297" t="s">
        <v>1716</v>
      </c>
      <c r="D1940" s="297"/>
      <c r="E1940" s="297" t="s">
        <v>2</v>
      </c>
      <c r="F1940" s="297"/>
      <c r="G1940" s="297"/>
      <c r="H1940" s="309"/>
      <c r="I1940" s="297"/>
      <c r="J1940" s="297" t="s">
        <v>1741</v>
      </c>
      <c r="K1940" s="297"/>
      <c r="L1940" s="297"/>
      <c r="M1940" s="298" t="s">
        <v>3</v>
      </c>
      <c r="N1940" s="299" t="s">
        <v>1717</v>
      </c>
      <c r="O1940" s="293"/>
      <c r="P1940" s="283"/>
    </row>
    <row r="1941" spans="2:16" x14ac:dyDescent="0.3">
      <c r="B1941" s="280"/>
      <c r="C1941" s="300" t="s">
        <v>1718</v>
      </c>
      <c r="D1941" s="300"/>
      <c r="E1941" s="300" t="s">
        <v>2389</v>
      </c>
      <c r="F1941" s="302"/>
      <c r="G1941" s="302"/>
      <c r="H1941" s="300"/>
      <c r="I1941" s="302"/>
      <c r="J1941" s="302">
        <v>114</v>
      </c>
      <c r="K1941" s="300"/>
      <c r="L1941" s="300" t="s">
        <v>1720</v>
      </c>
      <c r="M1941" s="302">
        <f>J1943</f>
        <v>114</v>
      </c>
      <c r="N1941" s="291" t="str">
        <f>P1938</f>
        <v>m</v>
      </c>
      <c r="O1941" s="293"/>
      <c r="P1941" s="283"/>
    </row>
    <row r="1942" spans="2:16" x14ac:dyDescent="0.3">
      <c r="B1942" s="280"/>
      <c r="C1942" s="300" t="s">
        <v>2385</v>
      </c>
      <c r="D1942" s="300"/>
      <c r="E1942" s="300"/>
      <c r="F1942" s="302"/>
      <c r="G1942" s="302"/>
      <c r="H1942" s="300"/>
      <c r="I1942" s="302"/>
      <c r="J1942" s="302"/>
      <c r="K1942" s="300"/>
      <c r="L1942" s="300"/>
      <c r="M1942" s="302"/>
      <c r="N1942" s="291"/>
      <c r="O1942" s="293"/>
      <c r="P1942" s="283"/>
    </row>
    <row r="1943" spans="2:16" x14ac:dyDescent="0.3">
      <c r="B1943" s="280"/>
      <c r="C1943" s="326" t="s">
        <v>2386</v>
      </c>
      <c r="D1943" s="300"/>
      <c r="E1943" s="300"/>
      <c r="F1943" s="322"/>
      <c r="G1943" s="302"/>
      <c r="H1943" s="300"/>
      <c r="I1943" s="322" t="s">
        <v>2387</v>
      </c>
      <c r="J1943" s="302">
        <f>SUM(J1941)</f>
        <v>114</v>
      </c>
      <c r="K1943" s="300"/>
      <c r="L1943" s="300"/>
      <c r="M1943" s="302"/>
      <c r="N1943" s="291"/>
      <c r="O1943" s="293"/>
      <c r="P1943" s="283"/>
    </row>
    <row r="1944" spans="2:16" ht="19.5" thickBot="1" x14ac:dyDescent="0.35">
      <c r="B1944" s="280"/>
      <c r="C1944" s="300"/>
      <c r="D1944" s="300"/>
      <c r="E1944" s="300"/>
      <c r="F1944" s="322"/>
      <c r="G1944" s="302"/>
      <c r="H1944" s="300"/>
      <c r="I1944" s="324"/>
      <c r="J1944" s="318"/>
      <c r="K1944" s="300"/>
      <c r="L1944" s="300"/>
      <c r="M1944" s="302"/>
      <c r="N1944" s="291"/>
      <c r="O1944" s="293"/>
      <c r="P1944" s="283"/>
    </row>
    <row r="1945" spans="2:16" s="187" customFormat="1" ht="19.5" thickBot="1" x14ac:dyDescent="0.25">
      <c r="B1945" s="295" t="s">
        <v>2390</v>
      </c>
      <c r="C1945" s="191" t="s">
        <v>788</v>
      </c>
      <c r="D1945" s="191"/>
      <c r="E1945" s="192"/>
      <c r="F1945" s="192"/>
      <c r="G1945" s="192"/>
      <c r="H1945" s="193"/>
      <c r="I1945" s="192"/>
      <c r="J1945" s="192"/>
      <c r="K1945" s="194"/>
      <c r="L1945" s="194"/>
      <c r="M1945" s="195"/>
      <c r="N1945" s="196"/>
      <c r="O1945" s="196">
        <f>M1948</f>
        <v>8</v>
      </c>
      <c r="P1945" s="296" t="s">
        <v>1783</v>
      </c>
    </row>
    <row r="1946" spans="2:16" s="187" customFormat="1" x14ac:dyDescent="0.2">
      <c r="B1946" s="288"/>
      <c r="C1946" s="289"/>
      <c r="D1946" s="289"/>
      <c r="E1946" s="289"/>
      <c r="F1946" s="289"/>
      <c r="G1946" s="289"/>
      <c r="H1946" s="290"/>
      <c r="I1946" s="289"/>
      <c r="J1946" s="289"/>
      <c r="K1946" s="291"/>
      <c r="L1946" s="291"/>
      <c r="M1946" s="292"/>
      <c r="N1946" s="293"/>
      <c r="O1946" s="293"/>
      <c r="P1946" s="294"/>
    </row>
    <row r="1947" spans="2:16" x14ac:dyDescent="0.3">
      <c r="B1947" s="280"/>
      <c r="C1947" s="297" t="s">
        <v>1716</v>
      </c>
      <c r="D1947" s="297"/>
      <c r="E1947" s="297" t="s">
        <v>2</v>
      </c>
      <c r="F1947" s="297"/>
      <c r="G1947" s="297"/>
      <c r="H1947" s="309"/>
      <c r="I1947" s="297"/>
      <c r="J1947" s="297" t="s">
        <v>2064</v>
      </c>
      <c r="K1947" s="297"/>
      <c r="L1947" s="297"/>
      <c r="M1947" s="298" t="s">
        <v>3</v>
      </c>
      <c r="N1947" s="299" t="s">
        <v>1717</v>
      </c>
      <c r="O1947" s="293"/>
      <c r="P1947" s="283"/>
    </row>
    <row r="1948" spans="2:16" x14ac:dyDescent="0.3">
      <c r="B1948" s="280"/>
      <c r="C1948" s="300" t="s">
        <v>1718</v>
      </c>
      <c r="D1948" s="300"/>
      <c r="E1948" s="300" t="s">
        <v>2391</v>
      </c>
      <c r="F1948" s="302"/>
      <c r="G1948" s="302"/>
      <c r="H1948" s="300"/>
      <c r="I1948" s="302"/>
      <c r="J1948" s="302">
        <v>8</v>
      </c>
      <c r="K1948" s="300"/>
      <c r="L1948" s="300" t="s">
        <v>1720</v>
      </c>
      <c r="M1948" s="302">
        <f>J1950</f>
        <v>8</v>
      </c>
      <c r="N1948" s="291" t="str">
        <f>P1945</f>
        <v>und</v>
      </c>
      <c r="O1948" s="293"/>
      <c r="P1948" s="283"/>
    </row>
    <row r="1949" spans="2:16" x14ac:dyDescent="0.3">
      <c r="B1949" s="280"/>
      <c r="C1949" s="300" t="s">
        <v>2385</v>
      </c>
      <c r="D1949" s="300"/>
      <c r="E1949" s="300"/>
      <c r="F1949" s="302"/>
      <c r="G1949" s="302"/>
      <c r="H1949" s="300"/>
      <c r="I1949" s="302"/>
      <c r="J1949" s="302"/>
      <c r="K1949" s="300"/>
      <c r="L1949" s="300"/>
      <c r="M1949" s="302"/>
      <c r="N1949" s="291"/>
      <c r="O1949" s="293"/>
      <c r="P1949" s="283"/>
    </row>
    <row r="1950" spans="2:16" x14ac:dyDescent="0.3">
      <c r="B1950" s="280"/>
      <c r="C1950" s="326" t="s">
        <v>2386</v>
      </c>
      <c r="D1950" s="300"/>
      <c r="E1950" s="300"/>
      <c r="F1950" s="322"/>
      <c r="G1950" s="302"/>
      <c r="H1950" s="300"/>
      <c r="I1950" s="322" t="s">
        <v>2293</v>
      </c>
      <c r="J1950" s="302">
        <f>SUM(J1948)</f>
        <v>8</v>
      </c>
      <c r="K1950" s="300"/>
      <c r="L1950" s="300"/>
      <c r="M1950" s="302"/>
      <c r="N1950" s="291"/>
      <c r="O1950" s="293"/>
      <c r="P1950" s="283"/>
    </row>
    <row r="1951" spans="2:16" ht="19.5" thickBot="1" x14ac:dyDescent="0.35">
      <c r="B1951" s="280"/>
      <c r="C1951" s="300"/>
      <c r="D1951" s="300"/>
      <c r="E1951" s="300"/>
      <c r="F1951" s="322"/>
      <c r="G1951" s="302"/>
      <c r="H1951" s="300"/>
      <c r="I1951" s="324"/>
      <c r="J1951" s="318"/>
      <c r="K1951" s="300"/>
      <c r="L1951" s="300"/>
      <c r="M1951" s="302"/>
      <c r="N1951" s="291"/>
      <c r="O1951" s="293"/>
      <c r="P1951" s="283"/>
    </row>
    <row r="1952" spans="2:16" s="187" customFormat="1" ht="19.5" thickBot="1" x14ac:dyDescent="0.25">
      <c r="B1952" s="295" t="s">
        <v>2392</v>
      </c>
      <c r="C1952" s="191" t="s">
        <v>791</v>
      </c>
      <c r="D1952" s="191"/>
      <c r="E1952" s="192"/>
      <c r="F1952" s="192"/>
      <c r="G1952" s="192"/>
      <c r="H1952" s="193"/>
      <c r="I1952" s="192"/>
      <c r="J1952" s="192"/>
      <c r="K1952" s="194"/>
      <c r="L1952" s="194"/>
      <c r="M1952" s="195"/>
      <c r="N1952" s="196"/>
      <c r="O1952" s="196">
        <f>M1955</f>
        <v>32</v>
      </c>
      <c r="P1952" s="296" t="s">
        <v>1783</v>
      </c>
    </row>
    <row r="1953" spans="2:16" s="187" customFormat="1" x14ac:dyDescent="0.2">
      <c r="B1953" s="288"/>
      <c r="C1953" s="289"/>
      <c r="D1953" s="289"/>
      <c r="E1953" s="289"/>
      <c r="F1953" s="289"/>
      <c r="G1953" s="289"/>
      <c r="H1953" s="290"/>
      <c r="I1953" s="289"/>
      <c r="J1953" s="289"/>
      <c r="K1953" s="291"/>
      <c r="L1953" s="291"/>
      <c r="M1953" s="292"/>
      <c r="N1953" s="293"/>
      <c r="O1953" s="293"/>
      <c r="P1953" s="294"/>
    </row>
    <row r="1954" spans="2:16" x14ac:dyDescent="0.3">
      <c r="B1954" s="280"/>
      <c r="C1954" s="297" t="s">
        <v>1716</v>
      </c>
      <c r="D1954" s="297"/>
      <c r="E1954" s="297" t="s">
        <v>2</v>
      </c>
      <c r="F1954" s="297"/>
      <c r="G1954" s="297"/>
      <c r="H1954" s="309"/>
      <c r="I1954" s="297"/>
      <c r="J1954" s="297" t="s">
        <v>2064</v>
      </c>
      <c r="K1954" s="297"/>
      <c r="L1954" s="297"/>
      <c r="M1954" s="298" t="s">
        <v>3</v>
      </c>
      <c r="N1954" s="299" t="s">
        <v>1717</v>
      </c>
      <c r="O1954" s="293"/>
      <c r="P1954" s="283"/>
    </row>
    <row r="1955" spans="2:16" x14ac:dyDescent="0.3">
      <c r="B1955" s="280"/>
      <c r="C1955" s="300" t="s">
        <v>1718</v>
      </c>
      <c r="D1955" s="300"/>
      <c r="E1955" s="300" t="s">
        <v>2393</v>
      </c>
      <c r="F1955" s="302"/>
      <c r="G1955" s="302"/>
      <c r="H1955" s="300"/>
      <c r="I1955" s="302"/>
      <c r="J1955" s="302">
        <v>32</v>
      </c>
      <c r="K1955" s="300"/>
      <c r="L1955" s="300" t="s">
        <v>1720</v>
      </c>
      <c r="M1955" s="302">
        <f>J1957</f>
        <v>32</v>
      </c>
      <c r="N1955" s="291" t="str">
        <f>P1952</f>
        <v>und</v>
      </c>
      <c r="O1955" s="293"/>
      <c r="P1955" s="283"/>
    </row>
    <row r="1956" spans="2:16" x14ac:dyDescent="0.3">
      <c r="B1956" s="280"/>
      <c r="C1956" s="300" t="s">
        <v>2385</v>
      </c>
      <c r="D1956" s="300"/>
      <c r="E1956" s="300"/>
      <c r="F1956" s="302"/>
      <c r="G1956" s="302"/>
      <c r="H1956" s="300"/>
      <c r="I1956" s="302"/>
      <c r="J1956" s="302"/>
      <c r="K1956" s="300"/>
      <c r="L1956" s="300"/>
      <c r="M1956" s="302"/>
      <c r="N1956" s="291"/>
      <c r="O1956" s="293"/>
      <c r="P1956" s="283"/>
    </row>
    <row r="1957" spans="2:16" x14ac:dyDescent="0.3">
      <c r="B1957" s="280"/>
      <c r="C1957" s="326" t="s">
        <v>2386</v>
      </c>
      <c r="D1957" s="300"/>
      <c r="E1957" s="300"/>
      <c r="F1957" s="322"/>
      <c r="G1957" s="302"/>
      <c r="H1957" s="300"/>
      <c r="I1957" s="322" t="s">
        <v>2293</v>
      </c>
      <c r="J1957" s="302">
        <f>SUM(J1955)</f>
        <v>32</v>
      </c>
      <c r="K1957" s="300"/>
      <c r="L1957" s="300"/>
      <c r="M1957" s="302"/>
      <c r="N1957" s="291"/>
      <c r="O1957" s="293"/>
      <c r="P1957" s="283"/>
    </row>
    <row r="1958" spans="2:16" ht="19.5" thickBot="1" x14ac:dyDescent="0.35">
      <c r="B1958" s="280"/>
      <c r="C1958" s="300"/>
      <c r="D1958" s="300"/>
      <c r="E1958" s="300"/>
      <c r="F1958" s="322"/>
      <c r="G1958" s="302"/>
      <c r="H1958" s="300"/>
      <c r="I1958" s="324"/>
      <c r="J1958" s="318"/>
      <c r="K1958" s="300"/>
      <c r="L1958" s="300"/>
      <c r="M1958" s="302"/>
      <c r="N1958" s="291"/>
      <c r="O1958" s="293"/>
      <c r="P1958" s="283"/>
    </row>
    <row r="1959" spans="2:16" s="187" customFormat="1" ht="19.5" thickBot="1" x14ac:dyDescent="0.25">
      <c r="B1959" s="295" t="s">
        <v>2394</v>
      </c>
      <c r="C1959" s="191" t="s">
        <v>794</v>
      </c>
      <c r="D1959" s="191"/>
      <c r="E1959" s="192"/>
      <c r="F1959" s="192"/>
      <c r="G1959" s="192"/>
      <c r="H1959" s="193"/>
      <c r="I1959" s="192"/>
      <c r="J1959" s="192"/>
      <c r="K1959" s="194"/>
      <c r="L1959" s="194"/>
      <c r="M1959" s="195"/>
      <c r="N1959" s="196"/>
      <c r="O1959" s="196">
        <f>M1962</f>
        <v>20</v>
      </c>
      <c r="P1959" s="296" t="s">
        <v>1783</v>
      </c>
    </row>
    <row r="1960" spans="2:16" s="187" customFormat="1" x14ac:dyDescent="0.2">
      <c r="B1960" s="288"/>
      <c r="C1960" s="289"/>
      <c r="D1960" s="289"/>
      <c r="E1960" s="289"/>
      <c r="F1960" s="289"/>
      <c r="G1960" s="289"/>
      <c r="H1960" s="290"/>
      <c r="I1960" s="289"/>
      <c r="J1960" s="289"/>
      <c r="K1960" s="291"/>
      <c r="L1960" s="291"/>
      <c r="M1960" s="292"/>
      <c r="N1960" s="293"/>
      <c r="O1960" s="293"/>
      <c r="P1960" s="294"/>
    </row>
    <row r="1961" spans="2:16" x14ac:dyDescent="0.3">
      <c r="B1961" s="280"/>
      <c r="C1961" s="297" t="s">
        <v>1716</v>
      </c>
      <c r="D1961" s="297"/>
      <c r="E1961" s="297" t="s">
        <v>2</v>
      </c>
      <c r="F1961" s="297"/>
      <c r="G1961" s="297"/>
      <c r="H1961" s="309"/>
      <c r="I1961" s="297"/>
      <c r="J1961" s="297" t="s">
        <v>2064</v>
      </c>
      <c r="K1961" s="297"/>
      <c r="L1961" s="297"/>
      <c r="M1961" s="298" t="s">
        <v>3</v>
      </c>
      <c r="N1961" s="299" t="s">
        <v>1717</v>
      </c>
      <c r="O1961" s="293"/>
      <c r="P1961" s="283"/>
    </row>
    <row r="1962" spans="2:16" x14ac:dyDescent="0.3">
      <c r="B1962" s="280"/>
      <c r="C1962" s="300" t="s">
        <v>1718</v>
      </c>
      <c r="D1962" s="300"/>
      <c r="E1962" s="300" t="s">
        <v>2395</v>
      </c>
      <c r="F1962" s="302"/>
      <c r="G1962" s="302"/>
      <c r="H1962" s="300"/>
      <c r="I1962" s="302"/>
      <c r="J1962" s="302">
        <v>20</v>
      </c>
      <c r="K1962" s="300"/>
      <c r="L1962" s="300" t="s">
        <v>1720</v>
      </c>
      <c r="M1962" s="302">
        <f>J1964</f>
        <v>20</v>
      </c>
      <c r="N1962" s="291" t="str">
        <f>P1959</f>
        <v>und</v>
      </c>
      <c r="O1962" s="293"/>
      <c r="P1962" s="283"/>
    </row>
    <row r="1963" spans="2:16" x14ac:dyDescent="0.3">
      <c r="B1963" s="280"/>
      <c r="C1963" s="300" t="s">
        <v>2385</v>
      </c>
      <c r="D1963" s="300"/>
      <c r="E1963" s="300"/>
      <c r="F1963" s="302"/>
      <c r="G1963" s="302"/>
      <c r="H1963" s="300"/>
      <c r="I1963" s="302"/>
      <c r="J1963" s="302"/>
      <c r="K1963" s="300"/>
      <c r="L1963" s="300"/>
      <c r="M1963" s="302"/>
      <c r="N1963" s="291"/>
      <c r="O1963" s="293"/>
      <c r="P1963" s="283"/>
    </row>
    <row r="1964" spans="2:16" x14ac:dyDescent="0.3">
      <c r="B1964" s="280"/>
      <c r="C1964" s="326" t="s">
        <v>2386</v>
      </c>
      <c r="D1964" s="300"/>
      <c r="E1964" s="300"/>
      <c r="F1964" s="322"/>
      <c r="G1964" s="302"/>
      <c r="H1964" s="300"/>
      <c r="I1964" s="322" t="s">
        <v>2293</v>
      </c>
      <c r="J1964" s="302">
        <f>SUM(J1962)</f>
        <v>20</v>
      </c>
      <c r="K1964" s="300"/>
      <c r="L1964" s="300"/>
      <c r="M1964" s="302"/>
      <c r="N1964" s="291"/>
      <c r="O1964" s="293"/>
      <c r="P1964" s="283"/>
    </row>
    <row r="1965" spans="2:16" ht="19.5" thickBot="1" x14ac:dyDescent="0.35">
      <c r="B1965" s="280"/>
      <c r="C1965" s="300"/>
      <c r="D1965" s="300"/>
      <c r="E1965" s="300"/>
      <c r="F1965" s="322"/>
      <c r="G1965" s="302"/>
      <c r="H1965" s="300"/>
      <c r="I1965" s="324"/>
      <c r="J1965" s="318"/>
      <c r="K1965" s="300"/>
      <c r="L1965" s="300"/>
      <c r="M1965" s="302"/>
      <c r="N1965" s="291"/>
      <c r="O1965" s="293"/>
      <c r="P1965" s="283"/>
    </row>
    <row r="1966" spans="2:16" s="187" customFormat="1" ht="19.5" thickBot="1" x14ac:dyDescent="0.25">
      <c r="B1966" s="295" t="s">
        <v>2396</v>
      </c>
      <c r="C1966" s="191" t="s">
        <v>797</v>
      </c>
      <c r="D1966" s="191"/>
      <c r="E1966" s="192"/>
      <c r="F1966" s="192"/>
      <c r="G1966" s="192"/>
      <c r="H1966" s="193"/>
      <c r="I1966" s="192"/>
      <c r="J1966" s="192"/>
      <c r="K1966" s="194"/>
      <c r="L1966" s="194"/>
      <c r="M1966" s="195"/>
      <c r="N1966" s="196"/>
      <c r="O1966" s="196">
        <f>M1969</f>
        <v>1</v>
      </c>
      <c r="P1966" s="296" t="s">
        <v>1783</v>
      </c>
    </row>
    <row r="1967" spans="2:16" s="187" customFormat="1" x14ac:dyDescent="0.2">
      <c r="B1967" s="288"/>
      <c r="C1967" s="289"/>
      <c r="D1967" s="289"/>
      <c r="E1967" s="289"/>
      <c r="F1967" s="289"/>
      <c r="G1967" s="289"/>
      <c r="H1967" s="290"/>
      <c r="I1967" s="289"/>
      <c r="J1967" s="289"/>
      <c r="K1967" s="291"/>
      <c r="L1967" s="291"/>
      <c r="M1967" s="292"/>
      <c r="N1967" s="293"/>
      <c r="O1967" s="293"/>
      <c r="P1967" s="294"/>
    </row>
    <row r="1968" spans="2:16" x14ac:dyDescent="0.3">
      <c r="B1968" s="280"/>
      <c r="C1968" s="297" t="s">
        <v>1716</v>
      </c>
      <c r="D1968" s="297"/>
      <c r="E1968" s="297" t="s">
        <v>2</v>
      </c>
      <c r="F1968" s="297"/>
      <c r="G1968" s="297"/>
      <c r="H1968" s="309"/>
      <c r="I1968" s="297"/>
      <c r="J1968" s="297" t="s">
        <v>2064</v>
      </c>
      <c r="K1968" s="297"/>
      <c r="L1968" s="297"/>
      <c r="M1968" s="298" t="s">
        <v>3</v>
      </c>
      <c r="N1968" s="299" t="s">
        <v>1717</v>
      </c>
      <c r="O1968" s="293"/>
      <c r="P1968" s="283"/>
    </row>
    <row r="1969" spans="2:16" x14ac:dyDescent="0.3">
      <c r="B1969" s="280"/>
      <c r="C1969" s="300" t="s">
        <v>1718</v>
      </c>
      <c r="D1969" s="300"/>
      <c r="E1969" s="300" t="s">
        <v>2397</v>
      </c>
      <c r="F1969" s="302"/>
      <c r="G1969" s="302"/>
      <c r="H1969" s="300"/>
      <c r="I1969" s="302"/>
      <c r="J1969" s="302">
        <v>1</v>
      </c>
      <c r="K1969" s="300"/>
      <c r="L1969" s="300" t="s">
        <v>1720</v>
      </c>
      <c r="M1969" s="302">
        <f>J1971</f>
        <v>1</v>
      </c>
      <c r="N1969" s="291" t="str">
        <f>P1966</f>
        <v>und</v>
      </c>
      <c r="O1969" s="293"/>
      <c r="P1969" s="283"/>
    </row>
    <row r="1970" spans="2:16" x14ac:dyDescent="0.3">
      <c r="B1970" s="280"/>
      <c r="C1970" s="300" t="s">
        <v>2385</v>
      </c>
      <c r="D1970" s="300"/>
      <c r="E1970" s="300"/>
      <c r="F1970" s="302"/>
      <c r="G1970" s="302"/>
      <c r="H1970" s="300"/>
      <c r="I1970" s="302"/>
      <c r="J1970" s="302"/>
      <c r="K1970" s="300"/>
      <c r="L1970" s="300"/>
      <c r="M1970" s="302"/>
      <c r="N1970" s="291"/>
      <c r="O1970" s="293"/>
      <c r="P1970" s="283"/>
    </row>
    <row r="1971" spans="2:16" x14ac:dyDescent="0.3">
      <c r="B1971" s="280"/>
      <c r="C1971" s="326" t="s">
        <v>2386</v>
      </c>
      <c r="D1971" s="300"/>
      <c r="E1971" s="300"/>
      <c r="F1971" s="322"/>
      <c r="G1971" s="302"/>
      <c r="H1971" s="300"/>
      <c r="I1971" s="322" t="s">
        <v>2293</v>
      </c>
      <c r="J1971" s="302">
        <f>SUM(J1969)</f>
        <v>1</v>
      </c>
      <c r="K1971" s="300"/>
      <c r="L1971" s="300"/>
      <c r="M1971" s="302"/>
      <c r="N1971" s="291"/>
      <c r="O1971" s="293"/>
      <c r="P1971" s="283"/>
    </row>
    <row r="1972" spans="2:16" ht="19.5" thickBot="1" x14ac:dyDescent="0.35">
      <c r="B1972" s="280"/>
      <c r="C1972" s="300"/>
      <c r="D1972" s="300"/>
      <c r="E1972" s="300"/>
      <c r="F1972" s="322"/>
      <c r="G1972" s="302"/>
      <c r="H1972" s="300"/>
      <c r="I1972" s="324"/>
      <c r="J1972" s="318"/>
      <c r="K1972" s="300"/>
      <c r="L1972" s="300"/>
      <c r="M1972" s="302"/>
      <c r="N1972" s="291"/>
      <c r="O1972" s="293"/>
      <c r="P1972" s="283"/>
    </row>
    <row r="1973" spans="2:16" s="187" customFormat="1" ht="19.5" thickBot="1" x14ac:dyDescent="0.25">
      <c r="B1973" s="295" t="s">
        <v>2398</v>
      </c>
      <c r="C1973" s="191" t="s">
        <v>800</v>
      </c>
      <c r="D1973" s="191"/>
      <c r="E1973" s="192"/>
      <c r="F1973" s="192"/>
      <c r="G1973" s="192"/>
      <c r="H1973" s="193"/>
      <c r="I1973" s="192"/>
      <c r="J1973" s="192"/>
      <c r="K1973" s="194"/>
      <c r="L1973" s="194"/>
      <c r="M1973" s="195"/>
      <c r="N1973" s="196"/>
      <c r="O1973" s="196">
        <f>M1976</f>
        <v>54</v>
      </c>
      <c r="P1973" s="296" t="s">
        <v>1731</v>
      </c>
    </row>
    <row r="1974" spans="2:16" s="187" customFormat="1" x14ac:dyDescent="0.2">
      <c r="B1974" s="288"/>
      <c r="C1974" s="289"/>
      <c r="D1974" s="289"/>
      <c r="E1974" s="289"/>
      <c r="F1974" s="289"/>
      <c r="G1974" s="289"/>
      <c r="H1974" s="290"/>
      <c r="I1974" s="289"/>
      <c r="J1974" s="289"/>
      <c r="K1974" s="291"/>
      <c r="L1974" s="291"/>
      <c r="M1974" s="292"/>
      <c r="N1974" s="293"/>
      <c r="O1974" s="293"/>
      <c r="P1974" s="294"/>
    </row>
    <row r="1975" spans="2:16" x14ac:dyDescent="0.3">
      <c r="B1975" s="280"/>
      <c r="C1975" s="297" t="s">
        <v>1716</v>
      </c>
      <c r="D1975" s="297"/>
      <c r="E1975" s="297" t="s">
        <v>2</v>
      </c>
      <c r="F1975" s="309" t="s">
        <v>2399</v>
      </c>
      <c r="G1975" s="309" t="s">
        <v>2400</v>
      </c>
      <c r="H1975" s="300"/>
      <c r="I1975" s="300"/>
      <c r="J1975" s="297" t="s">
        <v>2401</v>
      </c>
      <c r="K1975" s="297"/>
      <c r="L1975" s="297"/>
      <c r="M1975" s="298" t="s">
        <v>3</v>
      </c>
      <c r="N1975" s="299" t="s">
        <v>1717</v>
      </c>
      <c r="O1975" s="293"/>
      <c r="P1975" s="283"/>
    </row>
    <row r="1976" spans="2:16" x14ac:dyDescent="0.3">
      <c r="B1976" s="280"/>
      <c r="C1976" s="300" t="s">
        <v>1718</v>
      </c>
      <c r="D1976" s="300"/>
      <c r="E1976" s="300" t="s">
        <v>2402</v>
      </c>
      <c r="F1976" s="300">
        <v>9</v>
      </c>
      <c r="G1976" s="302">
        <v>6</v>
      </c>
      <c r="H1976" s="300"/>
      <c r="I1976" s="300"/>
      <c r="J1976" s="302">
        <f>F1976*G1976</f>
        <v>54</v>
      </c>
      <c r="K1976" s="300"/>
      <c r="L1976" s="300" t="s">
        <v>1720</v>
      </c>
      <c r="M1976" s="302">
        <f>J1978</f>
        <v>54</v>
      </c>
      <c r="N1976" s="291" t="str">
        <f>P1973</f>
        <v>m</v>
      </c>
      <c r="O1976" s="293"/>
      <c r="P1976" s="283"/>
    </row>
    <row r="1977" spans="2:16" x14ac:dyDescent="0.3">
      <c r="B1977" s="280"/>
      <c r="C1977" s="300" t="s">
        <v>2385</v>
      </c>
      <c r="D1977" s="300"/>
      <c r="E1977" s="300"/>
      <c r="F1977" s="302"/>
      <c r="G1977" s="302"/>
      <c r="H1977" s="300"/>
      <c r="I1977" s="300"/>
      <c r="J1977" s="302"/>
      <c r="K1977" s="300"/>
      <c r="L1977" s="300"/>
      <c r="M1977" s="302"/>
      <c r="N1977" s="291"/>
      <c r="O1977" s="293"/>
      <c r="P1977" s="283"/>
    </row>
    <row r="1978" spans="2:16" x14ac:dyDescent="0.3">
      <c r="B1978" s="280"/>
      <c r="C1978" s="326" t="s">
        <v>2386</v>
      </c>
      <c r="D1978" s="300"/>
      <c r="E1978" s="300"/>
      <c r="F1978" s="322"/>
      <c r="G1978" s="302"/>
      <c r="H1978" s="300"/>
      <c r="I1978" s="322" t="s">
        <v>2403</v>
      </c>
      <c r="J1978" s="302">
        <f>SUM(J1976)</f>
        <v>54</v>
      </c>
      <c r="K1978" s="300"/>
      <c r="L1978" s="300"/>
      <c r="M1978" s="302"/>
      <c r="N1978" s="291"/>
      <c r="O1978" s="293"/>
      <c r="P1978" s="283"/>
    </row>
    <row r="1979" spans="2:16" ht="19.5" thickBot="1" x14ac:dyDescent="0.35">
      <c r="B1979" s="280"/>
      <c r="C1979" s="300"/>
      <c r="D1979" s="300"/>
      <c r="E1979" s="300"/>
      <c r="F1979" s="322"/>
      <c r="G1979" s="302"/>
      <c r="H1979" s="300"/>
      <c r="I1979" s="324"/>
      <c r="J1979" s="318"/>
      <c r="K1979" s="300"/>
      <c r="L1979" s="300"/>
      <c r="M1979" s="302"/>
      <c r="N1979" s="291"/>
      <c r="O1979" s="293"/>
      <c r="P1979" s="283"/>
    </row>
    <row r="1980" spans="2:16" s="187" customFormat="1" ht="19.5" thickBot="1" x14ac:dyDescent="0.25">
      <c r="B1980" s="295" t="s">
        <v>2404</v>
      </c>
      <c r="C1980" s="191" t="s">
        <v>803</v>
      </c>
      <c r="D1980" s="191"/>
      <c r="E1980" s="192"/>
      <c r="F1980" s="192"/>
      <c r="G1980" s="192"/>
      <c r="H1980" s="193"/>
      <c r="I1980" s="192"/>
      <c r="J1980" s="192"/>
      <c r="K1980" s="194"/>
      <c r="L1980" s="194"/>
      <c r="M1980" s="195"/>
      <c r="N1980" s="196"/>
      <c r="O1980" s="196">
        <f>M1983</f>
        <v>54</v>
      </c>
      <c r="P1980" s="296" t="s">
        <v>1731</v>
      </c>
    </row>
    <row r="1981" spans="2:16" s="187" customFormat="1" x14ac:dyDescent="0.2">
      <c r="B1981" s="288"/>
      <c r="C1981" s="289"/>
      <c r="D1981" s="289"/>
      <c r="E1981" s="289"/>
      <c r="F1981" s="289"/>
      <c r="G1981" s="289"/>
      <c r="H1981" s="290"/>
      <c r="I1981" s="289"/>
      <c r="J1981" s="289"/>
      <c r="K1981" s="291"/>
      <c r="L1981" s="291"/>
      <c r="M1981" s="292"/>
      <c r="N1981" s="293"/>
      <c r="O1981" s="293"/>
      <c r="P1981" s="294"/>
    </row>
    <row r="1982" spans="2:16" x14ac:dyDescent="0.3">
      <c r="B1982" s="280"/>
      <c r="C1982" s="297" t="s">
        <v>1716</v>
      </c>
      <c r="D1982" s="297"/>
      <c r="E1982" s="297" t="s">
        <v>2</v>
      </c>
      <c r="F1982" s="297"/>
      <c r="G1982" s="297"/>
      <c r="H1982" s="309"/>
      <c r="I1982" s="300"/>
      <c r="J1982" s="297" t="s">
        <v>2401</v>
      </c>
      <c r="K1982" s="297"/>
      <c r="L1982" s="297"/>
      <c r="M1982" s="298" t="s">
        <v>3</v>
      </c>
      <c r="N1982" s="299" t="s">
        <v>1717</v>
      </c>
      <c r="O1982" s="293"/>
      <c r="P1982" s="283"/>
    </row>
    <row r="1983" spans="2:16" x14ac:dyDescent="0.3">
      <c r="B1983" s="280"/>
      <c r="C1983" s="300" t="s">
        <v>1718</v>
      </c>
      <c r="D1983" s="300"/>
      <c r="E1983" s="300" t="s">
        <v>2402</v>
      </c>
      <c r="F1983" s="302"/>
      <c r="G1983" s="302"/>
      <c r="H1983" s="300"/>
      <c r="I1983" s="300"/>
      <c r="J1983" s="302">
        <v>54</v>
      </c>
      <c r="K1983" s="300"/>
      <c r="L1983" s="300" t="s">
        <v>1720</v>
      </c>
      <c r="M1983" s="302">
        <f>J1985</f>
        <v>54</v>
      </c>
      <c r="N1983" s="291" t="str">
        <f>P1980</f>
        <v>m</v>
      </c>
      <c r="O1983" s="293"/>
      <c r="P1983" s="283"/>
    </row>
    <row r="1984" spans="2:16" x14ac:dyDescent="0.3">
      <c r="B1984" s="280"/>
      <c r="C1984" s="300" t="s">
        <v>2385</v>
      </c>
      <c r="D1984" s="300"/>
      <c r="E1984" s="300"/>
      <c r="F1984" s="302"/>
      <c r="G1984" s="302"/>
      <c r="H1984" s="300"/>
      <c r="I1984" s="300"/>
      <c r="J1984" s="302"/>
      <c r="K1984" s="300"/>
      <c r="L1984" s="300"/>
      <c r="M1984" s="302"/>
      <c r="N1984" s="291"/>
      <c r="O1984" s="293"/>
      <c r="P1984" s="283"/>
    </row>
    <row r="1985" spans="2:16" x14ac:dyDescent="0.3">
      <c r="B1985" s="280"/>
      <c r="C1985" s="326" t="s">
        <v>2386</v>
      </c>
      <c r="D1985" s="300"/>
      <c r="E1985" s="300"/>
      <c r="F1985" s="322"/>
      <c r="G1985" s="302"/>
      <c r="H1985" s="300"/>
      <c r="I1985" s="322" t="s">
        <v>2403</v>
      </c>
      <c r="J1985" s="302">
        <f>SUM(J1983)</f>
        <v>54</v>
      </c>
      <c r="K1985" s="300"/>
      <c r="L1985" s="300"/>
      <c r="M1985" s="302"/>
      <c r="N1985" s="291"/>
      <c r="O1985" s="293"/>
      <c r="P1985" s="283"/>
    </row>
    <row r="1986" spans="2:16" ht="19.5" thickBot="1" x14ac:dyDescent="0.35">
      <c r="B1986" s="280"/>
      <c r="C1986" s="300"/>
      <c r="D1986" s="300"/>
      <c r="E1986" s="300"/>
      <c r="F1986" s="322"/>
      <c r="G1986" s="302"/>
      <c r="H1986" s="300"/>
      <c r="I1986" s="324"/>
      <c r="J1986" s="318"/>
      <c r="K1986" s="300"/>
      <c r="L1986" s="300"/>
      <c r="M1986" s="302"/>
      <c r="N1986" s="291"/>
      <c r="O1986" s="293"/>
      <c r="P1986" s="283"/>
    </row>
    <row r="1987" spans="2:16" s="187" customFormat="1" ht="19.5" thickBot="1" x14ac:dyDescent="0.25">
      <c r="B1987" s="295" t="s">
        <v>2405</v>
      </c>
      <c r="C1987" s="191" t="s">
        <v>806</v>
      </c>
      <c r="D1987" s="191"/>
      <c r="E1987" s="192"/>
      <c r="F1987" s="192"/>
      <c r="G1987" s="192"/>
      <c r="H1987" s="193"/>
      <c r="I1987" s="192"/>
      <c r="J1987" s="192"/>
      <c r="K1987" s="194"/>
      <c r="L1987" s="194"/>
      <c r="M1987" s="195"/>
      <c r="N1987" s="196"/>
      <c r="O1987" s="196">
        <f>M1990</f>
        <v>9</v>
      </c>
      <c r="P1987" s="296" t="s">
        <v>1783</v>
      </c>
    </row>
    <row r="1988" spans="2:16" s="187" customFormat="1" x14ac:dyDescent="0.2">
      <c r="B1988" s="288"/>
      <c r="C1988" s="289"/>
      <c r="D1988" s="289"/>
      <c r="E1988" s="289"/>
      <c r="F1988" s="289"/>
      <c r="G1988" s="289"/>
      <c r="H1988" s="290"/>
      <c r="I1988" s="289"/>
      <c r="J1988" s="289"/>
      <c r="K1988" s="291"/>
      <c r="L1988" s="291"/>
      <c r="M1988" s="292"/>
      <c r="N1988" s="293"/>
      <c r="O1988" s="293"/>
      <c r="P1988" s="294"/>
    </row>
    <row r="1989" spans="2:16" x14ac:dyDescent="0.3">
      <c r="B1989" s="280"/>
      <c r="C1989" s="297" t="s">
        <v>1716</v>
      </c>
      <c r="D1989" s="297"/>
      <c r="E1989" s="297" t="s">
        <v>2</v>
      </c>
      <c r="F1989" s="297"/>
      <c r="G1989" s="297"/>
      <c r="H1989" s="309"/>
      <c r="I1989" s="297"/>
      <c r="J1989" s="297" t="s">
        <v>2064</v>
      </c>
      <c r="K1989" s="297"/>
      <c r="L1989" s="297"/>
      <c r="M1989" s="298" t="s">
        <v>3</v>
      </c>
      <c r="N1989" s="299" t="s">
        <v>1717</v>
      </c>
      <c r="O1989" s="293"/>
      <c r="P1989" s="283"/>
    </row>
    <row r="1990" spans="2:16" x14ac:dyDescent="0.3">
      <c r="B1990" s="280"/>
      <c r="C1990" s="300" t="s">
        <v>1718</v>
      </c>
      <c r="D1990" s="300"/>
      <c r="E1990" s="300" t="s">
        <v>2406</v>
      </c>
      <c r="F1990" s="302"/>
      <c r="G1990" s="302"/>
      <c r="H1990" s="300"/>
      <c r="I1990" s="302"/>
      <c r="J1990" s="302">
        <v>9</v>
      </c>
      <c r="K1990" s="300"/>
      <c r="L1990" s="300" t="s">
        <v>1720</v>
      </c>
      <c r="M1990" s="302">
        <f>J1992</f>
        <v>9</v>
      </c>
      <c r="N1990" s="291" t="str">
        <f>P1987</f>
        <v>und</v>
      </c>
      <c r="O1990" s="293"/>
      <c r="P1990" s="283"/>
    </row>
    <row r="1991" spans="2:16" x14ac:dyDescent="0.3">
      <c r="B1991" s="280"/>
      <c r="C1991" s="300" t="s">
        <v>2385</v>
      </c>
      <c r="D1991" s="300"/>
      <c r="E1991" s="300"/>
      <c r="F1991" s="302"/>
      <c r="G1991" s="302"/>
      <c r="H1991" s="300"/>
      <c r="I1991" s="302"/>
      <c r="J1991" s="302"/>
      <c r="K1991" s="300"/>
      <c r="L1991" s="300"/>
      <c r="M1991" s="302"/>
      <c r="N1991" s="291"/>
      <c r="O1991" s="293"/>
      <c r="P1991" s="283"/>
    </row>
    <row r="1992" spans="2:16" x14ac:dyDescent="0.3">
      <c r="B1992" s="280"/>
      <c r="C1992" s="326" t="s">
        <v>2386</v>
      </c>
      <c r="D1992" s="300"/>
      <c r="E1992" s="300"/>
      <c r="F1992" s="322"/>
      <c r="G1992" s="302"/>
      <c r="H1992" s="300"/>
      <c r="I1992" s="322" t="s">
        <v>2293</v>
      </c>
      <c r="J1992" s="302">
        <f>SUM(J1990)</f>
        <v>9</v>
      </c>
      <c r="K1992" s="300"/>
      <c r="L1992" s="300"/>
      <c r="M1992" s="302"/>
      <c r="N1992" s="291"/>
      <c r="O1992" s="293"/>
      <c r="P1992" s="283"/>
    </row>
    <row r="1993" spans="2:16" ht="19.5" thickBot="1" x14ac:dyDescent="0.35">
      <c r="B1993" s="280"/>
      <c r="C1993" s="300"/>
      <c r="D1993" s="300"/>
      <c r="E1993" s="300"/>
      <c r="F1993" s="322"/>
      <c r="G1993" s="302"/>
      <c r="H1993" s="300"/>
      <c r="I1993" s="324"/>
      <c r="J1993" s="318"/>
      <c r="K1993" s="300"/>
      <c r="L1993" s="300"/>
      <c r="M1993" s="302"/>
      <c r="N1993" s="291"/>
      <c r="O1993" s="293"/>
      <c r="P1993" s="283"/>
    </row>
    <row r="1994" spans="2:16" s="187" customFormat="1" ht="19.5" thickBot="1" x14ac:dyDescent="0.25">
      <c r="B1994" s="295" t="s">
        <v>2407</v>
      </c>
      <c r="C1994" s="191" t="s">
        <v>810</v>
      </c>
      <c r="D1994" s="191"/>
      <c r="E1994" s="192"/>
      <c r="F1994" s="192"/>
      <c r="G1994" s="192"/>
      <c r="H1994" s="193"/>
      <c r="I1994" s="192"/>
      <c r="J1994" s="192"/>
      <c r="K1994" s="194"/>
      <c r="L1994" s="194"/>
      <c r="M1994" s="195"/>
      <c r="N1994" s="196"/>
      <c r="O1994" s="196">
        <f>M1997</f>
        <v>13</v>
      </c>
      <c r="P1994" s="296" t="s">
        <v>1783</v>
      </c>
    </row>
    <row r="1995" spans="2:16" s="187" customFormat="1" x14ac:dyDescent="0.2">
      <c r="B1995" s="288"/>
      <c r="C1995" s="289"/>
      <c r="D1995" s="289"/>
      <c r="E1995" s="289"/>
      <c r="F1995" s="289"/>
      <c r="G1995" s="289"/>
      <c r="H1995" s="290"/>
      <c r="I1995" s="289"/>
      <c r="J1995" s="289"/>
      <c r="K1995" s="291"/>
      <c r="L1995" s="291"/>
      <c r="M1995" s="292"/>
      <c r="N1995" s="293"/>
      <c r="O1995" s="293"/>
      <c r="P1995" s="294"/>
    </row>
    <row r="1996" spans="2:16" x14ac:dyDescent="0.3">
      <c r="B1996" s="280"/>
      <c r="C1996" s="297" t="s">
        <v>1716</v>
      </c>
      <c r="D1996" s="297"/>
      <c r="E1996" s="297" t="s">
        <v>2</v>
      </c>
      <c r="F1996" s="297"/>
      <c r="G1996" s="297"/>
      <c r="H1996" s="309"/>
      <c r="I1996" s="297"/>
      <c r="J1996" s="297" t="s">
        <v>2064</v>
      </c>
      <c r="K1996" s="297"/>
      <c r="L1996" s="297"/>
      <c r="M1996" s="298" t="s">
        <v>3</v>
      </c>
      <c r="N1996" s="299" t="s">
        <v>1717</v>
      </c>
      <c r="O1996" s="293"/>
      <c r="P1996" s="283"/>
    </row>
    <row r="1997" spans="2:16" x14ac:dyDescent="0.3">
      <c r="B1997" s="280"/>
      <c r="C1997" s="300" t="s">
        <v>1718</v>
      </c>
      <c r="D1997" s="300"/>
      <c r="E1997" s="300" t="s">
        <v>2408</v>
      </c>
      <c r="F1997" s="302"/>
      <c r="G1997" s="302"/>
      <c r="H1997" s="300"/>
      <c r="I1997" s="302"/>
      <c r="J1997" s="302">
        <v>13</v>
      </c>
      <c r="K1997" s="300"/>
      <c r="L1997" s="300" t="s">
        <v>1720</v>
      </c>
      <c r="M1997" s="302">
        <f>J1999</f>
        <v>13</v>
      </c>
      <c r="N1997" s="291" t="str">
        <f>P1994</f>
        <v>und</v>
      </c>
      <c r="O1997" s="293"/>
      <c r="P1997" s="283"/>
    </row>
    <row r="1998" spans="2:16" x14ac:dyDescent="0.3">
      <c r="B1998" s="280"/>
      <c r="C1998" s="300" t="s">
        <v>2385</v>
      </c>
      <c r="D1998" s="300"/>
      <c r="E1998" s="300"/>
      <c r="F1998" s="302"/>
      <c r="G1998" s="302"/>
      <c r="H1998" s="300"/>
      <c r="I1998" s="302"/>
      <c r="J1998" s="302"/>
      <c r="K1998" s="300"/>
      <c r="L1998" s="300"/>
      <c r="M1998" s="302"/>
      <c r="N1998" s="291"/>
      <c r="O1998" s="293"/>
      <c r="P1998" s="283"/>
    </row>
    <row r="1999" spans="2:16" x14ac:dyDescent="0.3">
      <c r="B1999" s="280"/>
      <c r="C1999" s="326" t="s">
        <v>2386</v>
      </c>
      <c r="D1999" s="300"/>
      <c r="E1999" s="300"/>
      <c r="F1999" s="322"/>
      <c r="G1999" s="302"/>
      <c r="H1999" s="300"/>
      <c r="I1999" s="322" t="s">
        <v>2293</v>
      </c>
      <c r="J1999" s="302">
        <f>SUM(J1997)</f>
        <v>13</v>
      </c>
      <c r="K1999" s="300"/>
      <c r="L1999" s="300"/>
      <c r="M1999" s="302"/>
      <c r="N1999" s="291"/>
      <c r="O1999" s="293"/>
      <c r="P1999" s="283"/>
    </row>
    <row r="2000" spans="2:16" ht="19.5" thickBot="1" x14ac:dyDescent="0.35">
      <c r="B2000" s="280"/>
      <c r="C2000" s="300"/>
      <c r="D2000" s="300"/>
      <c r="E2000" s="300"/>
      <c r="F2000" s="322"/>
      <c r="G2000" s="302"/>
      <c r="H2000" s="300"/>
      <c r="I2000" s="324"/>
      <c r="J2000" s="318"/>
      <c r="K2000" s="300"/>
      <c r="L2000" s="300"/>
      <c r="M2000" s="302"/>
      <c r="N2000" s="291"/>
      <c r="O2000" s="293"/>
      <c r="P2000" s="283"/>
    </row>
    <row r="2001" spans="2:16" s="187" customFormat="1" ht="19.5" thickBot="1" x14ac:dyDescent="0.25">
      <c r="B2001" s="295" t="s">
        <v>2409</v>
      </c>
      <c r="C2001" s="191" t="s">
        <v>813</v>
      </c>
      <c r="D2001" s="191"/>
      <c r="E2001" s="192"/>
      <c r="F2001" s="192"/>
      <c r="G2001" s="192"/>
      <c r="H2001" s="193"/>
      <c r="I2001" s="192"/>
      <c r="J2001" s="192"/>
      <c r="K2001" s="194"/>
      <c r="L2001" s="194"/>
      <c r="M2001" s="195"/>
      <c r="N2001" s="196"/>
      <c r="O2001" s="196">
        <f>M2004</f>
        <v>13</v>
      </c>
      <c r="P2001" s="296" t="s">
        <v>1783</v>
      </c>
    </row>
    <row r="2002" spans="2:16" s="187" customFormat="1" x14ac:dyDescent="0.2">
      <c r="B2002" s="288"/>
      <c r="C2002" s="289"/>
      <c r="D2002" s="289"/>
      <c r="E2002" s="289"/>
      <c r="F2002" s="289"/>
      <c r="G2002" s="289"/>
      <c r="H2002" s="290"/>
      <c r="I2002" s="289"/>
      <c r="J2002" s="289"/>
      <c r="K2002" s="291"/>
      <c r="L2002" s="291"/>
      <c r="M2002" s="292"/>
      <c r="N2002" s="293"/>
      <c r="O2002" s="293"/>
      <c r="P2002" s="294"/>
    </row>
    <row r="2003" spans="2:16" x14ac:dyDescent="0.3">
      <c r="B2003" s="280"/>
      <c r="C2003" s="297" t="s">
        <v>1716</v>
      </c>
      <c r="D2003" s="297"/>
      <c r="E2003" s="297" t="s">
        <v>2</v>
      </c>
      <c r="F2003" s="297"/>
      <c r="G2003" s="297"/>
      <c r="H2003" s="309"/>
      <c r="I2003" s="297"/>
      <c r="J2003" s="297" t="s">
        <v>2064</v>
      </c>
      <c r="K2003" s="297"/>
      <c r="L2003" s="297"/>
      <c r="M2003" s="298" t="s">
        <v>3</v>
      </c>
      <c r="N2003" s="299" t="s">
        <v>1717</v>
      </c>
      <c r="O2003" s="293"/>
      <c r="P2003" s="283"/>
    </row>
    <row r="2004" spans="2:16" x14ac:dyDescent="0.3">
      <c r="B2004" s="280"/>
      <c r="C2004" s="300" t="s">
        <v>1718</v>
      </c>
      <c r="D2004" s="300"/>
      <c r="E2004" s="300" t="s">
        <v>2410</v>
      </c>
      <c r="F2004" s="302"/>
      <c r="G2004" s="302"/>
      <c r="H2004" s="300"/>
      <c r="I2004" s="302"/>
      <c r="J2004" s="302">
        <v>13</v>
      </c>
      <c r="K2004" s="300"/>
      <c r="L2004" s="300" t="s">
        <v>1720</v>
      </c>
      <c r="M2004" s="302">
        <f>J2006</f>
        <v>13</v>
      </c>
      <c r="N2004" s="291" t="str">
        <f>P2001</f>
        <v>und</v>
      </c>
      <c r="O2004" s="293"/>
      <c r="P2004" s="283"/>
    </row>
    <row r="2005" spans="2:16" x14ac:dyDescent="0.3">
      <c r="B2005" s="280"/>
      <c r="C2005" s="300" t="s">
        <v>2385</v>
      </c>
      <c r="D2005" s="300"/>
      <c r="E2005" s="300"/>
      <c r="F2005" s="302"/>
      <c r="G2005" s="302"/>
      <c r="H2005" s="300"/>
      <c r="I2005" s="302"/>
      <c r="J2005" s="302"/>
      <c r="K2005" s="300"/>
      <c r="L2005" s="300"/>
      <c r="M2005" s="302"/>
      <c r="N2005" s="291"/>
      <c r="O2005" s="293"/>
      <c r="P2005" s="283"/>
    </row>
    <row r="2006" spans="2:16" x14ac:dyDescent="0.3">
      <c r="B2006" s="280"/>
      <c r="C2006" s="326" t="s">
        <v>2386</v>
      </c>
      <c r="D2006" s="300"/>
      <c r="E2006" s="300"/>
      <c r="F2006" s="322"/>
      <c r="G2006" s="302"/>
      <c r="H2006" s="300"/>
      <c r="I2006" s="322" t="s">
        <v>2293</v>
      </c>
      <c r="J2006" s="302">
        <f>SUM(J2004)</f>
        <v>13</v>
      </c>
      <c r="K2006" s="300"/>
      <c r="L2006" s="300"/>
      <c r="M2006" s="302"/>
      <c r="N2006" s="291"/>
      <c r="O2006" s="293"/>
      <c r="P2006" s="283"/>
    </row>
    <row r="2007" spans="2:16" ht="19.5" thickBot="1" x14ac:dyDescent="0.35">
      <c r="B2007" s="280"/>
      <c r="C2007" s="300"/>
      <c r="D2007" s="300"/>
      <c r="E2007" s="300"/>
      <c r="F2007" s="322"/>
      <c r="G2007" s="302"/>
      <c r="H2007" s="300"/>
      <c r="I2007" s="324"/>
      <c r="J2007" s="318"/>
      <c r="K2007" s="300"/>
      <c r="L2007" s="300"/>
      <c r="M2007" s="302"/>
      <c r="N2007" s="291"/>
      <c r="O2007" s="293"/>
      <c r="P2007" s="283"/>
    </row>
    <row r="2008" spans="2:16" s="187" customFormat="1" ht="19.5" thickBot="1" x14ac:dyDescent="0.25">
      <c r="B2008" s="295" t="s">
        <v>2411</v>
      </c>
      <c r="C2008" s="191" t="s">
        <v>816</v>
      </c>
      <c r="D2008" s="191"/>
      <c r="E2008" s="192"/>
      <c r="F2008" s="192"/>
      <c r="G2008" s="192"/>
      <c r="H2008" s="193"/>
      <c r="I2008" s="192"/>
      <c r="J2008" s="192"/>
      <c r="K2008" s="194"/>
      <c r="L2008" s="194"/>
      <c r="M2008" s="195"/>
      <c r="N2008" s="196"/>
      <c r="O2008" s="196">
        <f>M2011</f>
        <v>20</v>
      </c>
      <c r="P2008" s="296" t="s">
        <v>1783</v>
      </c>
    </row>
    <row r="2009" spans="2:16" s="187" customFormat="1" x14ac:dyDescent="0.2">
      <c r="B2009" s="288"/>
      <c r="C2009" s="289"/>
      <c r="D2009" s="289"/>
      <c r="E2009" s="289"/>
      <c r="F2009" s="289"/>
      <c r="G2009" s="289"/>
      <c r="H2009" s="290"/>
      <c r="I2009" s="289"/>
      <c r="J2009" s="289"/>
      <c r="K2009" s="291"/>
      <c r="L2009" s="291"/>
      <c r="M2009" s="292"/>
      <c r="N2009" s="293"/>
      <c r="O2009" s="293"/>
      <c r="P2009" s="294"/>
    </row>
    <row r="2010" spans="2:16" x14ac:dyDescent="0.3">
      <c r="B2010" s="280"/>
      <c r="C2010" s="297" t="s">
        <v>1716</v>
      </c>
      <c r="D2010" s="297"/>
      <c r="E2010" s="297" t="s">
        <v>2</v>
      </c>
      <c r="F2010" s="297"/>
      <c r="G2010" s="297"/>
      <c r="H2010" s="309"/>
      <c r="I2010" s="297"/>
      <c r="J2010" s="297" t="s">
        <v>2064</v>
      </c>
      <c r="K2010" s="297"/>
      <c r="L2010" s="297"/>
      <c r="M2010" s="298" t="s">
        <v>3</v>
      </c>
      <c r="N2010" s="299" t="s">
        <v>1717</v>
      </c>
      <c r="O2010" s="293"/>
      <c r="P2010" s="283"/>
    </row>
    <row r="2011" spans="2:16" x14ac:dyDescent="0.3">
      <c r="B2011" s="280"/>
      <c r="C2011" s="300" t="s">
        <v>1718</v>
      </c>
      <c r="D2011" s="300"/>
      <c r="E2011" s="300" t="s">
        <v>2412</v>
      </c>
      <c r="F2011" s="302"/>
      <c r="G2011" s="302"/>
      <c r="H2011" s="300"/>
      <c r="I2011" s="302"/>
      <c r="J2011" s="302">
        <v>20</v>
      </c>
      <c r="K2011" s="300"/>
      <c r="L2011" s="300" t="s">
        <v>1720</v>
      </c>
      <c r="M2011" s="302">
        <f>J2013</f>
        <v>20</v>
      </c>
      <c r="N2011" s="291" t="str">
        <f>P2008</f>
        <v>und</v>
      </c>
      <c r="O2011" s="293"/>
      <c r="P2011" s="283"/>
    </row>
    <row r="2012" spans="2:16" x14ac:dyDescent="0.3">
      <c r="B2012" s="280"/>
      <c r="C2012" s="300" t="s">
        <v>2385</v>
      </c>
      <c r="D2012" s="300"/>
      <c r="E2012" s="300"/>
      <c r="F2012" s="302"/>
      <c r="G2012" s="302"/>
      <c r="H2012" s="300"/>
      <c r="I2012" s="302"/>
      <c r="J2012" s="302"/>
      <c r="K2012" s="300"/>
      <c r="L2012" s="300"/>
      <c r="M2012" s="302"/>
      <c r="N2012" s="291"/>
      <c r="O2012" s="293"/>
      <c r="P2012" s="283"/>
    </row>
    <row r="2013" spans="2:16" x14ac:dyDescent="0.3">
      <c r="B2013" s="280"/>
      <c r="C2013" s="326" t="s">
        <v>2386</v>
      </c>
      <c r="D2013" s="300"/>
      <c r="E2013" s="300"/>
      <c r="F2013" s="322"/>
      <c r="G2013" s="302"/>
      <c r="H2013" s="300"/>
      <c r="I2013" s="322" t="s">
        <v>2293</v>
      </c>
      <c r="J2013" s="302">
        <f>SUM(J2011)</f>
        <v>20</v>
      </c>
      <c r="K2013" s="300"/>
      <c r="L2013" s="300"/>
      <c r="M2013" s="302"/>
      <c r="N2013" s="291"/>
      <c r="O2013" s="293"/>
      <c r="P2013" s="283"/>
    </row>
    <row r="2014" spans="2:16" ht="19.5" thickBot="1" x14ac:dyDescent="0.35">
      <c r="B2014" s="280"/>
      <c r="C2014" s="300"/>
      <c r="D2014" s="300"/>
      <c r="E2014" s="300"/>
      <c r="F2014" s="322"/>
      <c r="G2014" s="302"/>
      <c r="H2014" s="300"/>
      <c r="I2014" s="324"/>
      <c r="J2014" s="318"/>
      <c r="K2014" s="300"/>
      <c r="L2014" s="300"/>
      <c r="M2014" s="302"/>
      <c r="N2014" s="291"/>
      <c r="O2014" s="293"/>
      <c r="P2014" s="283"/>
    </row>
    <row r="2015" spans="2:16" s="187" customFormat="1" ht="19.5" thickBot="1" x14ac:dyDescent="0.25">
      <c r="B2015" s="295" t="s">
        <v>2413</v>
      </c>
      <c r="C2015" s="191" t="s">
        <v>819</v>
      </c>
      <c r="D2015" s="191"/>
      <c r="E2015" s="192"/>
      <c r="F2015" s="192"/>
      <c r="G2015" s="192"/>
      <c r="H2015" s="193"/>
      <c r="I2015" s="192"/>
      <c r="J2015" s="192"/>
      <c r="K2015" s="194"/>
      <c r="L2015" s="194"/>
      <c r="M2015" s="195"/>
      <c r="N2015" s="196"/>
      <c r="O2015" s="196">
        <f>M2018</f>
        <v>20</v>
      </c>
      <c r="P2015" s="296" t="s">
        <v>1783</v>
      </c>
    </row>
    <row r="2016" spans="2:16" s="187" customFormat="1" x14ac:dyDescent="0.2">
      <c r="B2016" s="288"/>
      <c r="C2016" s="289"/>
      <c r="D2016" s="289"/>
      <c r="E2016" s="289"/>
      <c r="F2016" s="289"/>
      <c r="G2016" s="289"/>
      <c r="H2016" s="290"/>
      <c r="I2016" s="289"/>
      <c r="J2016" s="289"/>
      <c r="K2016" s="291"/>
      <c r="L2016" s="291"/>
      <c r="M2016" s="292"/>
      <c r="N2016" s="293"/>
      <c r="O2016" s="293"/>
      <c r="P2016" s="294"/>
    </row>
    <row r="2017" spans="2:16" x14ac:dyDescent="0.3">
      <c r="B2017" s="280"/>
      <c r="C2017" s="297" t="s">
        <v>1716</v>
      </c>
      <c r="D2017" s="297"/>
      <c r="E2017" s="297" t="s">
        <v>2</v>
      </c>
      <c r="F2017" s="297"/>
      <c r="G2017" s="297"/>
      <c r="H2017" s="309"/>
      <c r="I2017" s="297"/>
      <c r="J2017" s="297" t="s">
        <v>2064</v>
      </c>
      <c r="K2017" s="297"/>
      <c r="L2017" s="297"/>
      <c r="M2017" s="298" t="s">
        <v>3</v>
      </c>
      <c r="N2017" s="299" t="s">
        <v>1717</v>
      </c>
      <c r="O2017" s="293"/>
      <c r="P2017" s="283"/>
    </row>
    <row r="2018" spans="2:16" x14ac:dyDescent="0.3">
      <c r="B2018" s="280"/>
      <c r="C2018" s="300" t="s">
        <v>1718</v>
      </c>
      <c r="D2018" s="300"/>
      <c r="E2018" s="300" t="s">
        <v>2414</v>
      </c>
      <c r="F2018" s="302"/>
      <c r="G2018" s="302"/>
      <c r="H2018" s="300"/>
      <c r="I2018" s="302"/>
      <c r="J2018" s="302">
        <v>20</v>
      </c>
      <c r="K2018" s="300"/>
      <c r="L2018" s="300" t="s">
        <v>1720</v>
      </c>
      <c r="M2018" s="302">
        <f>J2020</f>
        <v>20</v>
      </c>
      <c r="N2018" s="291" t="str">
        <f>P2015</f>
        <v>und</v>
      </c>
      <c r="O2018" s="293"/>
      <c r="P2018" s="283"/>
    </row>
    <row r="2019" spans="2:16" x14ac:dyDescent="0.3">
      <c r="B2019" s="280"/>
      <c r="C2019" s="300" t="s">
        <v>2385</v>
      </c>
      <c r="D2019" s="300"/>
      <c r="E2019" s="300"/>
      <c r="F2019" s="302"/>
      <c r="G2019" s="302"/>
      <c r="H2019" s="300"/>
      <c r="I2019" s="302"/>
      <c r="J2019" s="302"/>
      <c r="K2019" s="300"/>
      <c r="L2019" s="300"/>
      <c r="M2019" s="302"/>
      <c r="N2019" s="291"/>
      <c r="O2019" s="293"/>
      <c r="P2019" s="283"/>
    </row>
    <row r="2020" spans="2:16" x14ac:dyDescent="0.3">
      <c r="B2020" s="280"/>
      <c r="C2020" s="326" t="s">
        <v>2386</v>
      </c>
      <c r="D2020" s="300"/>
      <c r="E2020" s="300"/>
      <c r="F2020" s="322"/>
      <c r="G2020" s="302"/>
      <c r="H2020" s="300"/>
      <c r="I2020" s="322" t="s">
        <v>2293</v>
      </c>
      <c r="J2020" s="302">
        <f>SUM(J2018)</f>
        <v>20</v>
      </c>
      <c r="K2020" s="300"/>
      <c r="L2020" s="300"/>
      <c r="M2020" s="302"/>
      <c r="N2020" s="291"/>
      <c r="O2020" s="293"/>
      <c r="P2020" s="283"/>
    </row>
    <row r="2021" spans="2:16" ht="19.5" thickBot="1" x14ac:dyDescent="0.35">
      <c r="B2021" s="280"/>
      <c r="C2021" s="300"/>
      <c r="D2021" s="300"/>
      <c r="E2021" s="300"/>
      <c r="F2021" s="322"/>
      <c r="G2021" s="302"/>
      <c r="H2021" s="300"/>
      <c r="I2021" s="324"/>
      <c r="J2021" s="318"/>
      <c r="K2021" s="300"/>
      <c r="L2021" s="300"/>
      <c r="M2021" s="302"/>
      <c r="N2021" s="291"/>
      <c r="O2021" s="293"/>
      <c r="P2021" s="283"/>
    </row>
    <row r="2022" spans="2:16" s="187" customFormat="1" ht="19.5" thickBot="1" x14ac:dyDescent="0.25">
      <c r="B2022" s="284">
        <v>15</v>
      </c>
      <c r="C2022" s="184" t="s">
        <v>33</v>
      </c>
      <c r="D2022" s="184"/>
      <c r="E2022" s="185"/>
      <c r="F2022" s="185"/>
      <c r="G2022" s="185"/>
      <c r="H2022" s="184"/>
      <c r="I2022" s="185"/>
      <c r="J2022" s="185"/>
      <c r="K2022" s="185"/>
      <c r="L2022" s="185"/>
      <c r="M2022" s="186"/>
      <c r="N2022" s="185"/>
      <c r="O2022" s="185"/>
      <c r="P2022" s="285"/>
    </row>
    <row r="2023" spans="2:16" s="187" customFormat="1" ht="19.5" thickBot="1" x14ac:dyDescent="0.25">
      <c r="B2023" s="288"/>
      <c r="C2023" s="289"/>
      <c r="D2023" s="289"/>
      <c r="E2023" s="289"/>
      <c r="F2023" s="289"/>
      <c r="G2023" s="289"/>
      <c r="H2023" s="290"/>
      <c r="I2023" s="289"/>
      <c r="J2023" s="289"/>
      <c r="K2023" s="291"/>
      <c r="L2023" s="291"/>
      <c r="M2023" s="292"/>
      <c r="N2023" s="293"/>
      <c r="O2023" s="293"/>
      <c r="P2023" s="294"/>
    </row>
    <row r="2024" spans="2:16" s="187" customFormat="1" ht="19.5" thickBot="1" x14ac:dyDescent="0.25">
      <c r="B2024" s="295" t="s">
        <v>2415</v>
      </c>
      <c r="C2024" s="191" t="s">
        <v>822</v>
      </c>
      <c r="D2024" s="191"/>
      <c r="E2024" s="192"/>
      <c r="F2024" s="192"/>
      <c r="G2024" s="192"/>
      <c r="H2024" s="193"/>
      <c r="I2024" s="192"/>
      <c r="J2024" s="192"/>
      <c r="K2024" s="194"/>
      <c r="L2024" s="194"/>
      <c r="M2024" s="195"/>
      <c r="N2024" s="196"/>
      <c r="O2024" s="196">
        <f>M2027</f>
        <v>311.89999999999998</v>
      </c>
      <c r="P2024" s="296" t="s">
        <v>74</v>
      </c>
    </row>
    <row r="2025" spans="2:16" s="187" customFormat="1" x14ac:dyDescent="0.2">
      <c r="B2025" s="288"/>
      <c r="C2025" s="289"/>
      <c r="D2025" s="289"/>
      <c r="E2025" s="289"/>
      <c r="F2025" s="289"/>
      <c r="G2025" s="289"/>
      <c r="H2025" s="290"/>
      <c r="I2025" s="289"/>
      <c r="J2025" s="289"/>
      <c r="K2025" s="291"/>
      <c r="L2025" s="291"/>
      <c r="M2025" s="292"/>
      <c r="N2025" s="293"/>
      <c r="O2025" s="293"/>
      <c r="P2025" s="294"/>
    </row>
    <row r="2026" spans="2:16" x14ac:dyDescent="0.3">
      <c r="B2026" s="280"/>
      <c r="C2026" s="297" t="s">
        <v>1716</v>
      </c>
      <c r="D2026" s="297"/>
      <c r="E2026" s="297" t="s">
        <v>2</v>
      </c>
      <c r="F2026" s="297"/>
      <c r="G2026" s="297"/>
      <c r="H2026" s="309"/>
      <c r="I2026" s="297"/>
      <c r="J2026" s="318" t="s">
        <v>1807</v>
      </c>
      <c r="K2026" s="297"/>
      <c r="L2026" s="297"/>
      <c r="M2026" s="298" t="s">
        <v>3</v>
      </c>
      <c r="N2026" s="299" t="s">
        <v>1717</v>
      </c>
      <c r="O2026" s="293"/>
      <c r="P2026" s="283"/>
    </row>
    <row r="2027" spans="2:16" x14ac:dyDescent="0.3">
      <c r="B2027" s="280"/>
      <c r="C2027" s="300" t="s">
        <v>1718</v>
      </c>
      <c r="D2027" s="300"/>
      <c r="E2027" s="300" t="s">
        <v>2416</v>
      </c>
      <c r="F2027" s="302"/>
      <c r="G2027" s="302"/>
      <c r="H2027" s="300"/>
      <c r="I2027" s="301"/>
      <c r="J2027" s="301">
        <f>M160</f>
        <v>311.89999999999998</v>
      </c>
      <c r="K2027" s="300"/>
      <c r="L2027" s="300" t="s">
        <v>1720</v>
      </c>
      <c r="M2027" s="302">
        <f>J2029</f>
        <v>311.89999999999998</v>
      </c>
      <c r="N2027" s="291" t="str">
        <f>P2024</f>
        <v>m²</v>
      </c>
      <c r="O2027" s="293"/>
      <c r="P2027" s="283"/>
    </row>
    <row r="2028" spans="2:16" x14ac:dyDescent="0.3">
      <c r="B2028" s="280"/>
      <c r="C2028" s="300"/>
      <c r="D2028" s="300"/>
      <c r="E2028" s="300"/>
      <c r="F2028" s="302"/>
      <c r="G2028" s="302"/>
      <c r="H2028" s="300"/>
      <c r="I2028" s="300"/>
      <c r="J2028" s="300"/>
      <c r="K2028" s="300"/>
      <c r="L2028" s="300"/>
      <c r="M2028" s="302"/>
      <c r="N2028" s="291"/>
      <c r="O2028" s="293"/>
      <c r="P2028" s="283"/>
    </row>
    <row r="2029" spans="2:16" x14ac:dyDescent="0.3">
      <c r="B2029" s="280"/>
      <c r="C2029" s="326"/>
      <c r="D2029" s="300"/>
      <c r="E2029" s="300"/>
      <c r="F2029" s="322"/>
      <c r="G2029" s="302"/>
      <c r="H2029" s="300"/>
      <c r="I2029" s="322" t="s">
        <v>2028</v>
      </c>
      <c r="J2029" s="302">
        <f>J2027</f>
        <v>311.89999999999998</v>
      </c>
      <c r="K2029" s="300"/>
      <c r="L2029" s="300"/>
      <c r="M2029" s="302"/>
      <c r="N2029" s="291"/>
      <c r="O2029" s="293"/>
      <c r="P2029" s="283"/>
    </row>
    <row r="2030" spans="2:16" x14ac:dyDescent="0.3">
      <c r="B2030" s="337"/>
      <c r="C2030" s="338"/>
      <c r="D2030" s="338"/>
      <c r="E2030" s="338"/>
      <c r="F2030" s="339"/>
      <c r="G2030" s="340"/>
      <c r="H2030" s="338"/>
      <c r="I2030" s="341"/>
      <c r="J2030" s="342"/>
      <c r="K2030" s="338"/>
      <c r="L2030" s="338"/>
      <c r="M2030" s="340"/>
      <c r="N2030" s="343"/>
      <c r="O2030" s="344"/>
      <c r="P2030" s="345"/>
    </row>
  </sheetData>
  <mergeCells count="26">
    <mergeCell ref="B6:P6"/>
    <mergeCell ref="B36:D38"/>
    <mergeCell ref="E548:I548"/>
    <mergeCell ref="E187:J187"/>
    <mergeCell ref="E200:J200"/>
    <mergeCell ref="E220:J220"/>
    <mergeCell ref="E230:J230"/>
    <mergeCell ref="E256:H256"/>
    <mergeCell ref="E323:J323"/>
    <mergeCell ref="E437:J437"/>
    <mergeCell ref="E439:J439"/>
    <mergeCell ref="E451:J451"/>
    <mergeCell ref="E456:J456"/>
    <mergeCell ref="E523:I523"/>
    <mergeCell ref="E797:J797"/>
    <mergeCell ref="E567:I567"/>
    <mergeCell ref="E581:I581"/>
    <mergeCell ref="E600:I600"/>
    <mergeCell ref="E627:I627"/>
    <mergeCell ref="E646:I646"/>
    <mergeCell ref="E699:J699"/>
    <mergeCell ref="E701:J701"/>
    <mergeCell ref="E733:J733"/>
    <mergeCell ref="E735:J735"/>
    <mergeCell ref="E764:I764"/>
    <mergeCell ref="E795:J795"/>
  </mergeCells>
  <printOptions horizontalCentered="1"/>
  <pageMargins left="0.51181102362204722" right="0.51181102362204722" top="1.1811023622047245" bottom="1.1023622047244095" header="0.51181102362204722" footer="0.51181102362204722"/>
  <pageSetup paperSize="9" scale="38" fitToHeight="0" orientation="portrait" r:id="rId1"/>
  <headerFooter>
    <oddHeader>&amp;L
CNPJ: 37.319.041/0001-55&amp;C&amp;G&amp;R
INSC. ESTADUAL: 00000005692610</oddHeader>
    <oddFooter>&amp;L &amp;CTOTAL Engenharia &amp; Comércio de Materiais de Construção Ltda.
+55 69 99229 6510
+55 69 99283 9999
total_engenharia@outlook.com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A4CB7-B9E0-44B0-B6CA-D90108125ACD}">
  <sheetPr>
    <pageSetUpPr fitToPage="1"/>
  </sheetPr>
  <dimension ref="B2:M28"/>
  <sheetViews>
    <sheetView showOutlineSymbols="0" view="pageBreakPreview" zoomScale="55" zoomScaleNormal="70" zoomScaleSheetLayoutView="55" zoomScalePageLayoutView="40" workbookViewId="0">
      <selection activeCell="G22" sqref="G22"/>
    </sheetView>
  </sheetViews>
  <sheetFormatPr defaultRowHeight="15" x14ac:dyDescent="0.25"/>
  <cols>
    <col min="1" max="1" width="9" style="158"/>
    <col min="2" max="2" width="14.125" style="158" customWidth="1"/>
    <col min="3" max="3" width="47.5" style="158" customWidth="1"/>
    <col min="4" max="5" width="6.875" style="158" customWidth="1"/>
    <col min="6" max="8" width="18.5" style="175" customWidth="1"/>
    <col min="9" max="9" width="18.5" style="158" customWidth="1"/>
    <col min="10" max="10" width="16.25" style="158" customWidth="1"/>
    <col min="11" max="11" width="9" style="158"/>
    <col min="12" max="13" width="10.625" style="158" bestFit="1" customWidth="1"/>
    <col min="14" max="16384" width="9" style="158"/>
  </cols>
  <sheetData>
    <row r="2" spans="2:13" x14ac:dyDescent="0.25">
      <c r="B2" s="157"/>
      <c r="C2" s="460"/>
      <c r="D2" s="460"/>
      <c r="E2" s="460"/>
      <c r="F2" s="460"/>
      <c r="G2" s="460"/>
      <c r="H2" s="460"/>
      <c r="I2" s="460"/>
      <c r="J2" s="461"/>
    </row>
    <row r="3" spans="2:13" x14ac:dyDescent="0.25">
      <c r="B3" s="159" t="s">
        <v>37</v>
      </c>
      <c r="C3" s="462" t="s">
        <v>38</v>
      </c>
      <c r="D3" s="462"/>
      <c r="E3" s="462"/>
      <c r="F3" s="462"/>
      <c r="G3" s="462"/>
      <c r="H3" s="462"/>
      <c r="I3" s="462"/>
      <c r="J3" s="463"/>
    </row>
    <row r="4" spans="2:13" x14ac:dyDescent="0.25">
      <c r="B4" s="159" t="s">
        <v>39</v>
      </c>
      <c r="C4" s="462" t="s">
        <v>40</v>
      </c>
      <c r="D4" s="462"/>
      <c r="E4" s="462"/>
      <c r="F4" s="462"/>
      <c r="G4" s="462"/>
      <c r="H4" s="462"/>
      <c r="I4" s="462"/>
      <c r="J4" s="463"/>
    </row>
    <row r="5" spans="2:13" x14ac:dyDescent="0.25">
      <c r="B5" s="159" t="s">
        <v>41</v>
      </c>
      <c r="C5" s="462" t="s">
        <v>42</v>
      </c>
      <c r="D5" s="462"/>
      <c r="E5" s="462"/>
      <c r="F5" s="462"/>
      <c r="G5" s="462"/>
      <c r="H5" s="462"/>
      <c r="I5" s="462"/>
      <c r="J5" s="463"/>
    </row>
    <row r="6" spans="2:13" x14ac:dyDescent="0.25">
      <c r="B6" s="159" t="s">
        <v>43</v>
      </c>
      <c r="C6" s="346">
        <v>44139</v>
      </c>
      <c r="D6" s="464"/>
      <c r="E6" s="464"/>
      <c r="F6" s="464"/>
      <c r="G6" s="464"/>
      <c r="H6" s="464"/>
      <c r="I6" s="464"/>
      <c r="J6" s="465"/>
    </row>
    <row r="7" spans="2:13" x14ac:dyDescent="0.25">
      <c r="B7" s="466"/>
      <c r="C7" s="467"/>
      <c r="D7" s="467"/>
      <c r="E7" s="467"/>
      <c r="F7" s="467"/>
      <c r="G7" s="467"/>
      <c r="H7" s="467"/>
      <c r="I7" s="467"/>
      <c r="J7" s="468"/>
    </row>
    <row r="8" spans="2:13" ht="32.25" customHeight="1" x14ac:dyDescent="0.25">
      <c r="B8" s="469" t="s">
        <v>1670</v>
      </c>
      <c r="C8" s="469"/>
      <c r="D8" s="469"/>
      <c r="E8" s="469"/>
      <c r="F8" s="469"/>
      <c r="G8" s="469"/>
      <c r="H8" s="469"/>
      <c r="I8" s="469"/>
      <c r="J8" s="469"/>
    </row>
    <row r="9" spans="2:13" x14ac:dyDescent="0.25">
      <c r="B9" s="458" t="s">
        <v>1671</v>
      </c>
      <c r="C9" s="458" t="s">
        <v>1672</v>
      </c>
      <c r="D9" s="458" t="s">
        <v>1673</v>
      </c>
      <c r="E9" s="458" t="s">
        <v>559</v>
      </c>
      <c r="F9" s="252" t="s">
        <v>1674</v>
      </c>
      <c r="G9" s="252" t="s">
        <v>1675</v>
      </c>
      <c r="H9" s="252" t="s">
        <v>1676</v>
      </c>
      <c r="I9" s="252" t="s">
        <v>1677</v>
      </c>
      <c r="J9" s="459" t="s">
        <v>1678</v>
      </c>
    </row>
    <row r="10" spans="2:13" x14ac:dyDescent="0.25">
      <c r="B10" s="458"/>
      <c r="C10" s="458"/>
      <c r="D10" s="458"/>
      <c r="E10" s="458"/>
      <c r="F10" s="252" t="s">
        <v>1679</v>
      </c>
      <c r="G10" s="252" t="s">
        <v>1680</v>
      </c>
      <c r="H10" s="252" t="s">
        <v>1681</v>
      </c>
      <c r="I10" s="252" t="s">
        <v>1682</v>
      </c>
      <c r="J10" s="459"/>
    </row>
    <row r="11" spans="2:13" ht="34.5" customHeight="1" x14ac:dyDescent="0.25">
      <c r="B11" s="160" t="s">
        <v>1683</v>
      </c>
      <c r="C11" s="161" t="s">
        <v>1684</v>
      </c>
      <c r="D11" s="162">
        <v>1</v>
      </c>
      <c r="E11" s="163" t="s">
        <v>559</v>
      </c>
      <c r="F11" s="164">
        <v>1041</v>
      </c>
      <c r="G11" s="165">
        <f>2335.54</f>
        <v>2335.54</v>
      </c>
      <c r="H11" s="165">
        <v>1092</v>
      </c>
      <c r="I11" s="165" t="s">
        <v>1685</v>
      </c>
      <c r="J11" s="166">
        <f>AVERAGE(F11:I11)</f>
        <v>1489.5133333333333</v>
      </c>
    </row>
    <row r="12" spans="2:13" ht="34.5" customHeight="1" x14ac:dyDescent="0.25">
      <c r="B12" s="167" t="s">
        <v>1686</v>
      </c>
      <c r="C12" s="168" t="s">
        <v>1125</v>
      </c>
      <c r="D12" s="169">
        <v>1</v>
      </c>
      <c r="E12" s="170" t="s">
        <v>559</v>
      </c>
      <c r="F12" s="171">
        <f>4687/4</f>
        <v>1171.75</v>
      </c>
      <c r="G12" s="172">
        <f>2421.91</f>
        <v>2421.91</v>
      </c>
      <c r="H12" s="172">
        <v>1228.5</v>
      </c>
      <c r="I12" s="172" t="s">
        <v>1685</v>
      </c>
      <c r="J12" s="173">
        <f t="shared" ref="J12:J18" si="0">AVERAGE(F12:I12)</f>
        <v>1607.3866666666665</v>
      </c>
    </row>
    <row r="13" spans="2:13" ht="34.5" customHeight="1" x14ac:dyDescent="0.25">
      <c r="B13" s="167" t="s">
        <v>1687</v>
      </c>
      <c r="C13" s="168" t="s">
        <v>1127</v>
      </c>
      <c r="D13" s="169">
        <v>1</v>
      </c>
      <c r="E13" s="170" t="s">
        <v>559</v>
      </c>
      <c r="F13" s="171">
        <f>2604/2</f>
        <v>1302</v>
      </c>
      <c r="G13" s="172">
        <v>2511.08</v>
      </c>
      <c r="H13" s="172">
        <v>1365</v>
      </c>
      <c r="I13" s="172" t="s">
        <v>1685</v>
      </c>
      <c r="J13" s="173">
        <f t="shared" si="0"/>
        <v>1726.0266666666666</v>
      </c>
      <c r="L13" s="174"/>
      <c r="M13" s="174"/>
    </row>
    <row r="14" spans="2:13" ht="34.5" customHeight="1" x14ac:dyDescent="0.25">
      <c r="B14" s="167" t="s">
        <v>1688</v>
      </c>
      <c r="C14" s="168" t="s">
        <v>1129</v>
      </c>
      <c r="D14" s="169">
        <v>1</v>
      </c>
      <c r="E14" s="170" t="s">
        <v>559</v>
      </c>
      <c r="F14" s="171">
        <f>6249/4</f>
        <v>1562.25</v>
      </c>
      <c r="G14" s="172">
        <v>2937.96</v>
      </c>
      <c r="H14" s="172">
        <v>1638</v>
      </c>
      <c r="I14" s="172" t="s">
        <v>1685</v>
      </c>
      <c r="J14" s="173">
        <f t="shared" si="0"/>
        <v>2046.07</v>
      </c>
    </row>
    <row r="15" spans="2:13" ht="34.5" customHeight="1" x14ac:dyDescent="0.25">
      <c r="B15" s="167" t="s">
        <v>1689</v>
      </c>
      <c r="C15" s="168" t="s">
        <v>1131</v>
      </c>
      <c r="D15" s="169">
        <v>1</v>
      </c>
      <c r="E15" s="170" t="s">
        <v>559</v>
      </c>
      <c r="F15" s="171">
        <v>1701</v>
      </c>
      <c r="G15" s="172">
        <v>4721.9799999999996</v>
      </c>
      <c r="H15" s="172">
        <v>1890</v>
      </c>
      <c r="I15" s="172">
        <v>5148.6400000000003</v>
      </c>
      <c r="J15" s="173">
        <f t="shared" si="0"/>
        <v>3365.4049999999997</v>
      </c>
    </row>
    <row r="16" spans="2:13" ht="34.5" customHeight="1" x14ac:dyDescent="0.25">
      <c r="B16" s="167" t="s">
        <v>1690</v>
      </c>
      <c r="C16" s="168" t="s">
        <v>1117</v>
      </c>
      <c r="D16" s="169">
        <v>1</v>
      </c>
      <c r="E16" s="170" t="s">
        <v>559</v>
      </c>
      <c r="F16" s="171">
        <f>1000/5</f>
        <v>200</v>
      </c>
      <c r="G16" s="172">
        <v>593.03</v>
      </c>
      <c r="H16" s="172">
        <v>180</v>
      </c>
      <c r="I16" s="172">
        <f>1634.49/5</f>
        <v>326.89800000000002</v>
      </c>
      <c r="J16" s="173">
        <f t="shared" si="0"/>
        <v>324.98199999999997</v>
      </c>
    </row>
    <row r="17" spans="2:10" ht="34.5" customHeight="1" x14ac:dyDescent="0.25">
      <c r="B17" s="167" t="s">
        <v>1691</v>
      </c>
      <c r="C17" s="168" t="s">
        <v>1119</v>
      </c>
      <c r="D17" s="169">
        <v>1</v>
      </c>
      <c r="E17" s="170" t="s">
        <v>559</v>
      </c>
      <c r="F17" s="171">
        <v>590</v>
      </c>
      <c r="G17" s="172">
        <v>1468.81</v>
      </c>
      <c r="H17" s="172">
        <v>364</v>
      </c>
      <c r="I17" s="172">
        <v>1239.49</v>
      </c>
      <c r="J17" s="173">
        <f t="shared" si="0"/>
        <v>915.57500000000005</v>
      </c>
    </row>
    <row r="18" spans="2:10" ht="34.5" customHeight="1" x14ac:dyDescent="0.25">
      <c r="B18" s="167" t="s">
        <v>1692</v>
      </c>
      <c r="C18" s="168" t="s">
        <v>1121</v>
      </c>
      <c r="D18" s="169">
        <v>1</v>
      </c>
      <c r="E18" s="170" t="s">
        <v>559</v>
      </c>
      <c r="F18" s="171">
        <f>3780/6</f>
        <v>630</v>
      </c>
      <c r="G18" s="172">
        <v>1678.43</v>
      </c>
      <c r="H18" s="172">
        <v>560</v>
      </c>
      <c r="I18" s="172">
        <f>11441.42/6</f>
        <v>1906.9033333333334</v>
      </c>
      <c r="J18" s="173">
        <f t="shared" si="0"/>
        <v>1193.8333333333335</v>
      </c>
    </row>
    <row r="19" spans="2:10" x14ac:dyDescent="0.25">
      <c r="B19" s="458" t="s">
        <v>1671</v>
      </c>
      <c r="C19" s="458" t="s">
        <v>1672</v>
      </c>
      <c r="D19" s="458" t="s">
        <v>1673</v>
      </c>
      <c r="E19" s="458" t="s">
        <v>559</v>
      </c>
      <c r="F19" s="252" t="s">
        <v>1693</v>
      </c>
      <c r="G19" s="252" t="s">
        <v>1694</v>
      </c>
      <c r="H19" s="252" t="s">
        <v>1695</v>
      </c>
      <c r="I19" s="252"/>
      <c r="J19" s="459" t="s">
        <v>1678</v>
      </c>
    </row>
    <row r="20" spans="2:10" x14ac:dyDescent="0.25">
      <c r="B20" s="458"/>
      <c r="C20" s="458"/>
      <c r="D20" s="458"/>
      <c r="E20" s="458"/>
      <c r="F20" s="252" t="s">
        <v>1696</v>
      </c>
      <c r="G20" s="252" t="s">
        <v>1697</v>
      </c>
      <c r="H20" s="252" t="s">
        <v>1698</v>
      </c>
      <c r="I20" s="252"/>
      <c r="J20" s="459"/>
    </row>
    <row r="21" spans="2:10" ht="29.25" customHeight="1" x14ac:dyDescent="0.25">
      <c r="B21" s="167" t="s">
        <v>1699</v>
      </c>
      <c r="C21" s="168" t="s">
        <v>1700</v>
      </c>
      <c r="D21" s="169">
        <v>1</v>
      </c>
      <c r="E21" s="170" t="s">
        <v>559</v>
      </c>
      <c r="F21" s="171">
        <v>19.95</v>
      </c>
      <c r="G21" s="172">
        <v>16</v>
      </c>
      <c r="H21" s="172">
        <v>25.35</v>
      </c>
      <c r="I21" s="172" t="s">
        <v>1685</v>
      </c>
      <c r="J21" s="173">
        <f>AVERAGE(F21:I21)</f>
        <v>20.433333333333334</v>
      </c>
    </row>
    <row r="22" spans="2:10" x14ac:dyDescent="0.25">
      <c r="B22" s="458" t="s">
        <v>1671</v>
      </c>
      <c r="C22" s="458" t="s">
        <v>1672</v>
      </c>
      <c r="D22" s="458" t="s">
        <v>1673</v>
      </c>
      <c r="E22" s="458" t="s">
        <v>559</v>
      </c>
      <c r="F22" s="252" t="s">
        <v>1701</v>
      </c>
      <c r="G22" s="252" t="s">
        <v>1702</v>
      </c>
      <c r="H22" s="252"/>
      <c r="I22" s="252"/>
      <c r="J22" s="459" t="s">
        <v>1678</v>
      </c>
    </row>
    <row r="23" spans="2:10" x14ac:dyDescent="0.25">
      <c r="B23" s="458"/>
      <c r="C23" s="458"/>
      <c r="D23" s="458"/>
      <c r="E23" s="458"/>
      <c r="F23" s="252" t="s">
        <v>1703</v>
      </c>
      <c r="G23" s="252" t="s">
        <v>1704</v>
      </c>
      <c r="H23" s="252"/>
      <c r="I23" s="252"/>
      <c r="J23" s="459"/>
    </row>
    <row r="24" spans="2:10" ht="24.75" customHeight="1" x14ac:dyDescent="0.25">
      <c r="B24" s="167" t="s">
        <v>1705</v>
      </c>
      <c r="C24" s="168" t="s">
        <v>1706</v>
      </c>
      <c r="D24" s="169">
        <v>1</v>
      </c>
      <c r="E24" s="170" t="s">
        <v>559</v>
      </c>
      <c r="F24" s="171">
        <v>1290</v>
      </c>
      <c r="G24" s="172">
        <v>1563</v>
      </c>
      <c r="H24" s="172" t="s">
        <v>1685</v>
      </c>
      <c r="I24" s="172" t="s">
        <v>1685</v>
      </c>
      <c r="J24" s="173">
        <f t="shared" ref="J24:J28" si="1">AVERAGE(F24:I24)</f>
        <v>1426.5</v>
      </c>
    </row>
    <row r="25" spans="2:10" ht="24.75" customHeight="1" x14ac:dyDescent="0.25">
      <c r="B25" s="167" t="s">
        <v>1707</v>
      </c>
      <c r="C25" s="168" t="s">
        <v>1480</v>
      </c>
      <c r="D25" s="169">
        <v>1</v>
      </c>
      <c r="E25" s="170" t="s">
        <v>559</v>
      </c>
      <c r="F25" s="171">
        <v>490</v>
      </c>
      <c r="G25" s="172">
        <v>259</v>
      </c>
      <c r="H25" s="172" t="s">
        <v>1685</v>
      </c>
      <c r="I25" s="172" t="s">
        <v>1685</v>
      </c>
      <c r="J25" s="173">
        <f t="shared" si="1"/>
        <v>374.5</v>
      </c>
    </row>
    <row r="26" spans="2:10" ht="24.75" customHeight="1" x14ac:dyDescent="0.25">
      <c r="B26" s="167" t="s">
        <v>1708</v>
      </c>
      <c r="C26" s="168" t="s">
        <v>1482</v>
      </c>
      <c r="D26" s="169">
        <v>1</v>
      </c>
      <c r="E26" s="170" t="s">
        <v>559</v>
      </c>
      <c r="F26" s="171">
        <v>2690</v>
      </c>
      <c r="G26" s="172">
        <v>1840</v>
      </c>
      <c r="H26" s="172" t="s">
        <v>1685</v>
      </c>
      <c r="I26" s="172" t="s">
        <v>1685</v>
      </c>
      <c r="J26" s="173">
        <f t="shared" si="1"/>
        <v>2265</v>
      </c>
    </row>
    <row r="27" spans="2:10" ht="24.75" customHeight="1" x14ac:dyDescent="0.25">
      <c r="B27" s="167" t="s">
        <v>1709</v>
      </c>
      <c r="C27" s="168" t="s">
        <v>1484</v>
      </c>
      <c r="D27" s="169">
        <v>1</v>
      </c>
      <c r="E27" s="170" t="s">
        <v>559</v>
      </c>
      <c r="F27" s="171">
        <v>49.9</v>
      </c>
      <c r="G27" s="172">
        <v>35</v>
      </c>
      <c r="H27" s="172" t="s">
        <v>1685</v>
      </c>
      <c r="I27" s="172" t="s">
        <v>1685</v>
      </c>
      <c r="J27" s="173">
        <f t="shared" si="1"/>
        <v>42.45</v>
      </c>
    </row>
    <row r="28" spans="2:10" ht="24.75" customHeight="1" x14ac:dyDescent="0.25">
      <c r="B28" s="167" t="s">
        <v>1710</v>
      </c>
      <c r="C28" s="168" t="s">
        <v>1711</v>
      </c>
      <c r="D28" s="169">
        <v>1</v>
      </c>
      <c r="E28" s="170" t="s">
        <v>559</v>
      </c>
      <c r="F28" s="171">
        <v>1990</v>
      </c>
      <c r="G28" s="172">
        <v>360</v>
      </c>
      <c r="H28" s="172" t="s">
        <v>1685</v>
      </c>
      <c r="I28" s="172" t="s">
        <v>1685</v>
      </c>
      <c r="J28" s="173">
        <f t="shared" si="1"/>
        <v>1175</v>
      </c>
    </row>
  </sheetData>
  <mergeCells count="22">
    <mergeCell ref="B7:J7"/>
    <mergeCell ref="B8:J8"/>
    <mergeCell ref="B9:B10"/>
    <mergeCell ref="B19:B20"/>
    <mergeCell ref="C19:C20"/>
    <mergeCell ref="C9:C10"/>
    <mergeCell ref="D9:D10"/>
    <mergeCell ref="E9:E10"/>
    <mergeCell ref="J9:J10"/>
    <mergeCell ref="D19:D20"/>
    <mergeCell ref="E19:E20"/>
    <mergeCell ref="J19:J20"/>
    <mergeCell ref="C2:J2"/>
    <mergeCell ref="C3:J3"/>
    <mergeCell ref="C4:J4"/>
    <mergeCell ref="C5:J5"/>
    <mergeCell ref="D6:J6"/>
    <mergeCell ref="B22:B23"/>
    <mergeCell ref="C22:C23"/>
    <mergeCell ref="D22:D23"/>
    <mergeCell ref="E22:E23"/>
    <mergeCell ref="J22:J23"/>
  </mergeCells>
  <printOptions horizontalCentered="1"/>
  <pageMargins left="0.51181102362204722" right="0.51181102362204722" top="1.1811023622047245" bottom="1.1023622047244095" header="0.51181102362204722" footer="0.51181102362204722"/>
  <pageSetup paperSize="9" scale="51" fitToHeight="0" orientation="portrait" r:id="rId1"/>
  <headerFooter>
    <oddHeader>&amp;L
CNPJ: 37.319.041/0001-55&amp;C&amp;G&amp;R
INSC. ESTADUAL: 00000005692610</oddHeader>
    <oddFooter>&amp;L &amp;CTOTAL Engenharia &amp; Comércio de Materiais de Construção Ltda.
+55 69 99229 6510
+55 69 99283 9999
total_engenharia@outlook.com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9</vt:i4>
      </vt:variant>
    </vt:vector>
  </HeadingPairs>
  <TitlesOfParts>
    <vt:vector size="18" baseType="lpstr">
      <vt:lpstr>Resumo do Orçamento</vt:lpstr>
      <vt:lpstr>Orçamento Sintético</vt:lpstr>
      <vt:lpstr>Orçamento Analítico</vt:lpstr>
      <vt:lpstr>Curva ABC de Serviços</vt:lpstr>
      <vt:lpstr>Curva ABC de Insumos</vt:lpstr>
      <vt:lpstr>CRONOGRAMA</vt:lpstr>
      <vt:lpstr>BDI - NÃO DESONERADO</vt:lpstr>
      <vt:lpstr>MC</vt:lpstr>
      <vt:lpstr>COTAÇÃO</vt:lpstr>
      <vt:lpstr>'BDI - NÃO DESONERADO'!Area_de_impressao</vt:lpstr>
      <vt:lpstr>COTAÇÃO!Area_de_impressao</vt:lpstr>
      <vt:lpstr>CRONOGRAMA!Area_de_impressao</vt:lpstr>
      <vt:lpstr>'Curva ABC de Insumos'!Area_de_impressao</vt:lpstr>
      <vt:lpstr>'Curva ABC de Serviços'!Area_de_impressao</vt:lpstr>
      <vt:lpstr>MC!Area_de_impressao</vt:lpstr>
      <vt:lpstr>'Orçamento Analítico'!Area_de_impressao</vt:lpstr>
      <vt:lpstr>'Orçamento Sintético'!Area_de_impressao</vt:lpstr>
      <vt:lpstr>'Resumo do Orçamento'!Area_de_impressao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Engenharia_01</cp:lastModifiedBy>
  <cp:revision>0</cp:revision>
  <cp:lastPrinted>2020-11-05T17:51:44Z</cp:lastPrinted>
  <dcterms:created xsi:type="dcterms:W3CDTF">2020-11-04T18:01:58Z</dcterms:created>
  <dcterms:modified xsi:type="dcterms:W3CDTF">2021-08-16T15:36:29Z</dcterms:modified>
</cp:coreProperties>
</file>